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13" activeTab="3"/>
  </bookViews>
  <sheets>
    <sheet name="p&amp;l" sheetId="1" r:id="rId1"/>
    <sheet name="equity" sheetId="2" r:id="rId2"/>
    <sheet name="bs" sheetId="3" r:id="rId3"/>
    <sheet name="cf" sheetId="4" r:id="rId4"/>
    <sheet name="note" sheetId="5" r:id="rId5"/>
  </sheets>
  <definedNames>
    <definedName name="_xlnm.Print_Area" localSheetId="2">'bs'!$A$1:$E$83</definedName>
    <definedName name="_xlnm.Print_Area" localSheetId="3">'cf'!$A$1:$H$102</definedName>
    <definedName name="_xlnm.Print_Area" localSheetId="1">'equity'!$A$1:$H$54</definedName>
    <definedName name="_xlnm.Print_Area" localSheetId="4">'note'!$A$1:$K$192</definedName>
    <definedName name="_xlnm.Print_Area" localSheetId="0">'p&amp;l'!$A$1:$F$59</definedName>
    <definedName name="_xlnm.Print_Titles" localSheetId="4">'note'!$1:$6</definedName>
    <definedName name="_xlnm.Print_Titles" localSheetId="0">'p&amp;l'!$3:$16</definedName>
  </definedNames>
  <calcPr fullCalcOnLoad="1"/>
</workbook>
</file>

<file path=xl/sharedStrings.xml><?xml version="1.0" encoding="utf-8"?>
<sst xmlns="http://schemas.openxmlformats.org/spreadsheetml/2006/main" count="421" uniqueCount="303">
  <si>
    <t>CURRENT</t>
  </si>
  <si>
    <t>YEAR</t>
  </si>
  <si>
    <t>QUARTER</t>
  </si>
  <si>
    <t>PRECEDING YEAR</t>
  </si>
  <si>
    <t>CORRESPONDING</t>
  </si>
  <si>
    <t>TO DATE</t>
  </si>
  <si>
    <t>RM'000</t>
  </si>
  <si>
    <t>Turnover</t>
  </si>
  <si>
    <t>Exceptional items</t>
  </si>
  <si>
    <t xml:space="preserve">               INDIVIDUAL QUARTER</t>
  </si>
  <si>
    <t xml:space="preserve">     PERIOD</t>
  </si>
  <si>
    <t xml:space="preserve">            CUMULATIVE QUARTER</t>
  </si>
  <si>
    <t>AS AT</t>
  </si>
  <si>
    <t>END OF</t>
  </si>
  <si>
    <t xml:space="preserve">AS AT </t>
  </si>
  <si>
    <t>PRECEDING</t>
  </si>
  <si>
    <t>FINANCIAL</t>
  </si>
  <si>
    <t>YEAR END</t>
  </si>
  <si>
    <t>Share Capital</t>
  </si>
  <si>
    <t>Reserves</t>
  </si>
  <si>
    <t>The figures have not been audited.</t>
  </si>
  <si>
    <t>(AUDITED)</t>
  </si>
  <si>
    <t xml:space="preserve">     Secured -</t>
  </si>
  <si>
    <t>Contingent Liabilities</t>
  </si>
  <si>
    <t>Primary Basis - By Activities</t>
  </si>
  <si>
    <t>before taxation</t>
  </si>
  <si>
    <t>Construction and related activities</t>
  </si>
  <si>
    <t>Less: Inter-company consolidation adjustment</t>
  </si>
  <si>
    <t>Profit/(Loss)</t>
  </si>
  <si>
    <t>Project Financing</t>
  </si>
  <si>
    <t>Working Capital</t>
  </si>
  <si>
    <t>Our principal business operations are not significantly affected by seasonality or cyclicality of operations.</t>
  </si>
  <si>
    <t>Assets</t>
  </si>
  <si>
    <t>Employed</t>
  </si>
  <si>
    <t>Bank overdraft</t>
  </si>
  <si>
    <t>Short term advance-more than 12 months</t>
  </si>
  <si>
    <t>Short term advance</t>
  </si>
  <si>
    <t>Revenue</t>
  </si>
  <si>
    <t>Finance Cost</t>
  </si>
  <si>
    <t>Investment properties</t>
  </si>
  <si>
    <t>Property, plant and equipment</t>
  </si>
  <si>
    <t xml:space="preserve">         Trade receivables</t>
  </si>
  <si>
    <t>Current assets</t>
  </si>
  <si>
    <t xml:space="preserve">         Trade payables</t>
  </si>
  <si>
    <t>Current liabilities</t>
  </si>
  <si>
    <t xml:space="preserve">Net current assets </t>
  </si>
  <si>
    <t xml:space="preserve">         Other creditors &amp; accruals</t>
  </si>
  <si>
    <t xml:space="preserve">         Hire purchase creditors</t>
  </si>
  <si>
    <t xml:space="preserve">        Amount due to related companies</t>
  </si>
  <si>
    <t xml:space="preserve">        Short term advance</t>
  </si>
  <si>
    <t xml:space="preserve">        Provision for taxation</t>
  </si>
  <si>
    <t xml:space="preserve">        Bank overdrafts</t>
  </si>
  <si>
    <t xml:space="preserve">          Amount due from customer on contract</t>
  </si>
  <si>
    <t xml:space="preserve">         Other debtors,deposits &amp; prepayment</t>
  </si>
  <si>
    <t xml:space="preserve">         Joint venture</t>
  </si>
  <si>
    <t xml:space="preserve">         Fixed deposit</t>
  </si>
  <si>
    <t xml:space="preserve">         Cash &amp; bank balance</t>
  </si>
  <si>
    <t>Shareholders' Funds</t>
  </si>
  <si>
    <t>Long term borrowings</t>
  </si>
  <si>
    <t>Minority interests</t>
  </si>
  <si>
    <t>Other long term liabilities</t>
  </si>
  <si>
    <t xml:space="preserve">         Short term advance repayable after 12 months</t>
  </si>
  <si>
    <t>- In respect of  bank guarantees issued to project principals as performance bond to guarantee the</t>
  </si>
  <si>
    <t>Property Development</t>
  </si>
  <si>
    <t>All borrowings are in Malaysian Ringgit.</t>
  </si>
  <si>
    <t>- Corporate guarantees given to bankers and suppliers for facilities granted to subsidiaries amounting</t>
  </si>
  <si>
    <t xml:space="preserve">NOTES </t>
  </si>
  <si>
    <t>- Corporate guarantees given to a wholly owed subsidiary's client for its contract performance amounting</t>
  </si>
  <si>
    <t>Taxation comprises:</t>
  </si>
  <si>
    <t>Current Year</t>
  </si>
  <si>
    <t>Quarter</t>
  </si>
  <si>
    <t>To-date</t>
  </si>
  <si>
    <t>Malaysian taxation based on profit for the period:-</t>
  </si>
  <si>
    <t xml:space="preserve">   Current</t>
  </si>
  <si>
    <t>PROFIT FROM OPERATIONS</t>
  </si>
  <si>
    <t>PROFIT BEFORE EXCEPTIONAL ITEMS</t>
  </si>
  <si>
    <t>AND TAXATION</t>
  </si>
  <si>
    <t>PROFIT BEFORE TAXATION</t>
  </si>
  <si>
    <t>Taxation</t>
  </si>
  <si>
    <t>PROFIT AFTER TAXATION</t>
  </si>
  <si>
    <t>PROFIT ATTRIBUTABLE TO SHAREHOLDERS</t>
  </si>
  <si>
    <t>EARNINGS PER SHARE (SEN)</t>
  </si>
  <si>
    <t>CASH FLOWS FROM OPERATING ACTIVITIES</t>
  </si>
  <si>
    <t xml:space="preserve">Net profit before taxation </t>
  </si>
  <si>
    <t>Adjustment for :-</t>
  </si>
  <si>
    <t>Bad debts written off</t>
  </si>
  <si>
    <t>Depreciation</t>
  </si>
  <si>
    <t>Gain on disposal of property, plant and equipment</t>
  </si>
  <si>
    <t xml:space="preserve">Interest income </t>
  </si>
  <si>
    <t>Interest expenses</t>
  </si>
  <si>
    <t>Deposits written off</t>
  </si>
  <si>
    <t>Loss on disposal of property, plant and equipment</t>
  </si>
  <si>
    <t>Operating profit before working capital changes</t>
  </si>
  <si>
    <t>Changes in working capital</t>
  </si>
  <si>
    <t>Development property</t>
  </si>
  <si>
    <t>Receivables</t>
  </si>
  <si>
    <t>Inventories</t>
  </si>
  <si>
    <t>Payables</t>
  </si>
  <si>
    <t>Cash generated from /(absorbed by) operations</t>
  </si>
  <si>
    <t>Interest received</t>
  </si>
  <si>
    <t>Interest paid</t>
  </si>
  <si>
    <t>Income tax paid</t>
  </si>
  <si>
    <t>Net cash from /(used in) operating activities</t>
  </si>
  <si>
    <t>CASH FLOWS FROM INVESTING ACTIVITIES</t>
  </si>
  <si>
    <t xml:space="preserve">Property, plant and equipment </t>
  </si>
  <si>
    <t xml:space="preserve">     - additions</t>
  </si>
  <si>
    <t xml:space="preserve">     - disposal</t>
  </si>
  <si>
    <t>Net cash from/(used in) investing activities</t>
  </si>
  <si>
    <t>CASH FLOWS FROM FINANCING ACTIVITIES</t>
  </si>
  <si>
    <t>Proceeds from term loan and revolving credit</t>
  </si>
  <si>
    <t>Payment of finance lease liabilities</t>
  </si>
  <si>
    <t>Repayment of term loan and revolving credit</t>
  </si>
  <si>
    <t>Dividend paid</t>
  </si>
  <si>
    <t>Fixed deposits pledged with licensed banks</t>
  </si>
  <si>
    <t>Net cash from/(used in) financing activities</t>
  </si>
  <si>
    <t>Net increase/(decrease)in cash and cash equivalents</t>
  </si>
  <si>
    <t xml:space="preserve">Cash and cash equivalents at beginning of the year </t>
  </si>
  <si>
    <t>Cash and cash equivalents at end of the year</t>
  </si>
  <si>
    <t>NOTE 1</t>
  </si>
  <si>
    <t>CASH AND CASH EQUIVALENTS</t>
  </si>
  <si>
    <t>Deposits with licensed banks</t>
  </si>
  <si>
    <t>Cash held under Housing Development Accounts</t>
  </si>
  <si>
    <t>Cash and bank balances</t>
  </si>
  <si>
    <t>Deposits, cash and bank balances</t>
  </si>
  <si>
    <t>less: Bank overdrafts    -</t>
  </si>
  <si>
    <t>secured</t>
  </si>
  <si>
    <t xml:space="preserve">                                     -</t>
  </si>
  <si>
    <t>unsecured</t>
  </si>
  <si>
    <t>less: Fixed deposits pledged to licensed banks</t>
  </si>
  <si>
    <t>Issued &amp; Fully</t>
  </si>
  <si>
    <t>Paid Ordinary</t>
  </si>
  <si>
    <t>&lt;--------------Non-distributable --------------&gt;</t>
  </si>
  <si>
    <t>Distributable</t>
  </si>
  <si>
    <t>Shares of</t>
  </si>
  <si>
    <t>RM1.00 Each</t>
  </si>
  <si>
    <t>Share</t>
  </si>
  <si>
    <t>Reserve on</t>
  </si>
  <si>
    <t>Revaluation</t>
  </si>
  <si>
    <t>Retained</t>
  </si>
  <si>
    <t>Nominal Value</t>
  </si>
  <si>
    <t>Premium</t>
  </si>
  <si>
    <t>Consolidation</t>
  </si>
  <si>
    <t>Reserve</t>
  </si>
  <si>
    <t>Profits</t>
  </si>
  <si>
    <t>Total</t>
  </si>
  <si>
    <t>Part A1 : QUARTERLY REPORT</t>
  </si>
  <si>
    <t>CUMULATIVE</t>
  </si>
  <si>
    <t>CURRENT YEAR</t>
  </si>
  <si>
    <t>PERIOD</t>
  </si>
  <si>
    <t>NOTE</t>
  </si>
  <si>
    <t xml:space="preserve">CONDENSED CONSOLIDATED BALANCE SHEET </t>
  </si>
  <si>
    <t xml:space="preserve">CONDENSED CONSOLIDATED STATEMENT OF CHANGES IN EQUITY </t>
  </si>
  <si>
    <t xml:space="preserve">CONDENSED CONSOLIDATED CASH FLOW STATEMENTS </t>
  </si>
  <si>
    <t>Accounting policies and methods of computation</t>
  </si>
  <si>
    <t xml:space="preserve">The Condensed Consolidated Income Statements should be read in conjunction with the Annual Financial Report </t>
  </si>
  <si>
    <t xml:space="preserve">The Condensed Consolidated Balance Sheets should be read in conjunction with the Annual Financial Report </t>
  </si>
  <si>
    <t xml:space="preserve">The Condensed Consolidated Cash Flow Statement should be read in conjunction with the Annual Financial Report </t>
  </si>
  <si>
    <t xml:space="preserve">The Condensed Consolidated Statement of Changes in Equity should be read in conjunction with the Annual Financial Report </t>
  </si>
  <si>
    <t>The interim financial report has been prepared in accordance with MASB 26 "Interim Financial Reporting"</t>
  </si>
  <si>
    <t>Qualification of audit report of the preceding annual financial statements</t>
  </si>
  <si>
    <t>There were no qualifications on audit report of the preceding annual financial statements.</t>
  </si>
  <si>
    <t>Seasonality or cyclicality of interim operations</t>
  </si>
  <si>
    <t>Nature and amount of items affecting assets, liabilities, equity, net income, or cash flows that are</t>
  </si>
  <si>
    <t>unusual because of their nature, size, or incidence</t>
  </si>
  <si>
    <t>Changes in estimates of amounts reported in prior interim periods of the current financial year or</t>
  </si>
  <si>
    <t>in prior financial years</t>
  </si>
  <si>
    <t>There were no changes in estimates of amounts reported in prior financial years.</t>
  </si>
  <si>
    <t>Issuances, cancellation, repurchases, resale and repayment of debt and equity securities</t>
  </si>
  <si>
    <t>There were no issuances, cancellation, repurchases, resale and repayment of debt and equity securities</t>
  </si>
  <si>
    <t>Dividends paid</t>
  </si>
  <si>
    <t>Segmental Reporting</t>
  </si>
  <si>
    <t>Valuations of property,plant and equipment</t>
  </si>
  <si>
    <t>Material Events Not Reflected In The Financial Statements</t>
  </si>
  <si>
    <t>There were no material subsequent events to be disclosed as at the date of this report.</t>
  </si>
  <si>
    <t>Changes in the composition of the Group</t>
  </si>
  <si>
    <t>Contingent liabilities or contingent assets</t>
  </si>
  <si>
    <t>Review of Performance</t>
  </si>
  <si>
    <t>Prospects</t>
  </si>
  <si>
    <t>Profit forecast / profit guaranteed</t>
  </si>
  <si>
    <t>Sales of unquoted investment and / or properties</t>
  </si>
  <si>
    <t>Quoted securities</t>
  </si>
  <si>
    <t>Corporate Proposals</t>
  </si>
  <si>
    <t>Group's borrowings and debt securities</t>
  </si>
  <si>
    <t>Financial Instruments with Off Balance Sheet Risk</t>
  </si>
  <si>
    <t>Changes in Material Litigation</t>
  </si>
  <si>
    <t>Dividend</t>
  </si>
  <si>
    <t>BINA GOODYEAR BERHAD (18645-H)</t>
  </si>
  <si>
    <t>By Order of the Board</t>
  </si>
  <si>
    <t xml:space="preserve">        Deferred taxation</t>
  </si>
  <si>
    <t>Comparison with Immediate Preceding Quarter's Results</t>
  </si>
  <si>
    <t>Current</t>
  </si>
  <si>
    <t>Year</t>
  </si>
  <si>
    <t>Immediate</t>
  </si>
  <si>
    <t>Preceding</t>
  </si>
  <si>
    <t>Profit before taxation</t>
  </si>
  <si>
    <t>Earnings Per Share - Basic</t>
  </si>
  <si>
    <t>ANNIE YAP YIN HOON</t>
  </si>
  <si>
    <t>(COMPANY SECRETARY)</t>
  </si>
  <si>
    <t>Operating Expenses</t>
  </si>
  <si>
    <t>Other operating income</t>
  </si>
  <si>
    <t>Interest income</t>
  </si>
  <si>
    <t>No contingent assets for this quarter.</t>
  </si>
  <si>
    <t>The quarterly financial statements have been prepared using the same accounting policies as compared</t>
  </si>
  <si>
    <t>with the most recent annual financial statements.</t>
  </si>
  <si>
    <t>Profit after taxation</t>
  </si>
  <si>
    <t xml:space="preserve">Dividend </t>
  </si>
  <si>
    <t>The effective tax rate of the Group for the period was higher than the statutory tax rate prevailing in</t>
  </si>
  <si>
    <t>Transfer to Profit and Loss Account</t>
  </si>
  <si>
    <t xml:space="preserve">        Tax recoverable</t>
  </si>
  <si>
    <t xml:space="preserve">          Inventories</t>
  </si>
  <si>
    <t xml:space="preserve">         Development properties</t>
  </si>
  <si>
    <t>Issue of Shares</t>
  </si>
  <si>
    <t>Proceeds from issuance of Share Capital</t>
  </si>
  <si>
    <t>INDIVIDUAL QUARTER</t>
  </si>
  <si>
    <t>CUMULATIVE QUARTER</t>
  </si>
  <si>
    <t>DILUTED EARNINGS PER SHARE (SEN)</t>
  </si>
  <si>
    <t>Net Profit for the period (RM'000)</t>
  </si>
  <si>
    <t>Weighted average number of ordinary share</t>
  </si>
  <si>
    <t>in issue ('000)</t>
  </si>
  <si>
    <t>Earnings per share (sen)</t>
  </si>
  <si>
    <t>Diluted Earnings per share (sen)</t>
  </si>
  <si>
    <t>Preceding Year</t>
  </si>
  <si>
    <t>Corresponding</t>
  </si>
  <si>
    <t>To Date</t>
  </si>
  <si>
    <t>Period</t>
  </si>
  <si>
    <t>Revaluation deficit</t>
  </si>
  <si>
    <t>Impairment losses on investment properties</t>
  </si>
  <si>
    <t>As at 1 July 2004</t>
  </si>
  <si>
    <t>Goodwill on consolidation</t>
  </si>
  <si>
    <t>Amortisation of Goodwill</t>
  </si>
  <si>
    <t>Acquisition of subsidiary, net of cash acquired</t>
  </si>
  <si>
    <t>Rental of Machinery &amp; Equipment</t>
  </si>
  <si>
    <t>Manufacturers &amp; Dealers In Electrical &amp; Electronic Goods</t>
  </si>
  <si>
    <t>Add: Goodwill arising from acquisition of subsidiary</t>
  </si>
  <si>
    <t>and Chapter 9 paragraph 9.22 of the Listing Requirements of Bursa Malaysia Securities Bhd (BMSB).</t>
  </si>
  <si>
    <t xml:space="preserve">The interim financial report should be read in conjunction with the audited financial statement of the Group </t>
  </si>
  <si>
    <t>Investment in Associated companies</t>
  </si>
  <si>
    <t>Investment in Associated Companies</t>
  </si>
  <si>
    <t>Impairment losses on property,plant &amp; equipment</t>
  </si>
  <si>
    <t>Gain on disposal of investment properties</t>
  </si>
  <si>
    <t>Loss on disposal of investment properties</t>
  </si>
  <si>
    <t xml:space="preserve">   to RM4 million.</t>
  </si>
  <si>
    <t xml:space="preserve">   to RM26 million.</t>
  </si>
  <si>
    <t>for Year Ended 30 June 2005.</t>
  </si>
  <si>
    <t xml:space="preserve">         Amount due from associated companies</t>
  </si>
  <si>
    <t>As at 1 July 2005</t>
  </si>
  <si>
    <t>for Year Ended 30 June 2005</t>
  </si>
  <si>
    <t>for the financial year ended 30 June 2005.</t>
  </si>
  <si>
    <t>for the current quarter to-date.</t>
  </si>
  <si>
    <t xml:space="preserve">There is no profit forecast for this quarter ended 30 June 2006. </t>
  </si>
  <si>
    <t xml:space="preserve">  construction and completion of projects undertaken by the Group amounting to RM48.10 million.</t>
  </si>
  <si>
    <t>30/6/2005</t>
  </si>
  <si>
    <t xml:space="preserve">        Proposed dividend</t>
  </si>
  <si>
    <t xml:space="preserve">         Amount due from related companies</t>
  </si>
  <si>
    <t>31/12/05</t>
  </si>
  <si>
    <t>A final dividend of 5% was paid on 25 January 2006 for financial year ended 30 June 2005.</t>
  </si>
  <si>
    <t xml:space="preserve">There were no items affecting assets, liabilities, equity, net income, or cash flows that are unusual because </t>
  </si>
  <si>
    <t>of their nature, size, or incidence.</t>
  </si>
  <si>
    <t>Net assets per share (RM)</t>
  </si>
  <si>
    <t>Unaudited Results for 3rd Quarter Ended 31st March 2006</t>
  </si>
  <si>
    <t>CONDENSED CONSOLIDATED INCOME STATEMENT  FOR THE QUARTER ENDED 31st MARH 2006</t>
  </si>
  <si>
    <t>As at 31st March 2006</t>
  </si>
  <si>
    <t>As at 31st March 2005</t>
  </si>
  <si>
    <t>31/03/05</t>
  </si>
  <si>
    <t>31/03/06</t>
  </si>
  <si>
    <t>There were no changes in the composition of the Group in this quarter.</t>
  </si>
  <si>
    <t>PBT</t>
  </si>
  <si>
    <t>Individual</t>
  </si>
  <si>
    <t>Cumulative</t>
  </si>
  <si>
    <t>billing from new projects.</t>
  </si>
  <si>
    <t>Q2</t>
  </si>
  <si>
    <t>Q1</t>
  </si>
  <si>
    <t>Q3</t>
  </si>
  <si>
    <t>FY2006</t>
  </si>
  <si>
    <t>FY2005</t>
  </si>
  <si>
    <t>Q4</t>
  </si>
  <si>
    <t>3rd party construction billing</t>
  </si>
  <si>
    <t>Cum Q3</t>
  </si>
  <si>
    <t>Cum Q4</t>
  </si>
  <si>
    <t>Cum Q2</t>
  </si>
  <si>
    <t>There were no disposal or sales of unquoted investment and / or properties during this quarter.</t>
  </si>
  <si>
    <t>There was no purchase or disposal of quoted securities for this quarter.</t>
  </si>
  <si>
    <t>There were no corporate proposals announced up to this quarter.</t>
  </si>
  <si>
    <t>There were no financial instruments with off balance sheet risk for this quarter.</t>
  </si>
  <si>
    <t>The board does not recommend the payment of any dividend for this quarter.</t>
  </si>
  <si>
    <t>There was no material litigation case since the end of the previous financial year.</t>
  </si>
  <si>
    <t xml:space="preserve">Turnover rosed 11.2% compared to preceding year corresponding quarter. This was attributed to increased </t>
  </si>
  <si>
    <t>A revaluation decrease of RM 140,499 was adjusted for previously revalued properties. This was due to the</t>
  </si>
  <si>
    <t>reduction in fair value.</t>
  </si>
  <si>
    <t>The decline in turnover &amp; profit before tax as compared to the previous quarter was attributed to lower</t>
  </si>
  <si>
    <t xml:space="preserve">The Group secured another high rise residential construction contract valued at over RM 130 million in April'06. </t>
  </si>
  <si>
    <t xml:space="preserve">As for beginning of quarter 4, the Group has in excess RM 800 million value of contracts with substantial </t>
  </si>
  <si>
    <t>for new project.</t>
  </si>
  <si>
    <t xml:space="preserve">continuing to source for feasible development projects. </t>
  </si>
  <si>
    <t>The directors are confident of at least maintaining the Group's performance in the near future.</t>
  </si>
  <si>
    <t>Profit Before Tax was 16.7% below the level achieved during the corresponding quarter last year attributable</t>
  </si>
  <si>
    <t>to profit margin adjustment to account for increased construction costs consequent to the substantial increase</t>
  </si>
  <si>
    <t xml:space="preserve"> in fuel price.</t>
  </si>
  <si>
    <t>turnover contribution from completing projects.</t>
  </si>
  <si>
    <t>outstanding billings, in its order book. The Group will continue its selective tendering including venturing overseas</t>
  </si>
  <si>
    <t>In property development, the Group has commenced preliminary works for the land in Sri Damansara and is also</t>
  </si>
  <si>
    <t>Malaysia because certain expenses were not deductible for tax purposes and the inclusion of RM 130,000 in</t>
  </si>
  <si>
    <t>tax underprovision in previous year.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</si>
</sst>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_);_(* \(#,##0.00\);_(* &quot;-&quot;_);_(@_)"/>
    <numFmt numFmtId="198" formatCode="_(* #,##0.0_);_(* \(#,##0.0\);_(* &quot;-&quot;_);_(@_)"/>
    <numFmt numFmtId="199" formatCode="#,##0.0;\-#,##0.0"/>
    <numFmt numFmtId="200" formatCode="#,##0.0_);\(#,##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0000000"/>
    <numFmt numFmtId="205" formatCode="0.00000000000"/>
    <numFmt numFmtId="206" formatCode="0.000000000"/>
    <numFmt numFmtId="207" formatCode="_(* #,##0.000_);_(* \(#,##0.000\);_(* &quot;-&quot;???_);_(@_)"/>
    <numFmt numFmtId="208" formatCode="dd/mm/yyyy"/>
    <numFmt numFmtId="209" formatCode="_(* #,##0.000_);_(* \(#,##0.000\);_(* &quot;-&quot;_);_(@_)"/>
    <numFmt numFmtId="210" formatCode="0.0%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Courie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Courier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87" fontId="2" fillId="0" borderId="2" xfId="15" applyNumberFormat="1" applyFont="1" applyBorder="1" applyAlignment="1">
      <alignment/>
    </xf>
    <xf numFmtId="187" fontId="2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2" xfId="0" applyFont="1" applyBorder="1" applyAlignment="1" quotePrefix="1">
      <alignment horizontal="fill"/>
    </xf>
    <xf numFmtId="187" fontId="2" fillId="0" borderId="7" xfId="0" applyNumberFormat="1" applyFont="1" applyBorder="1" applyAlignment="1" quotePrefix="1">
      <alignment horizontal="fill"/>
    </xf>
    <xf numFmtId="187" fontId="2" fillId="0" borderId="7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7" fontId="2" fillId="0" borderId="0" xfId="0" applyNumberFormat="1" applyFont="1" applyAlignment="1">
      <alignment/>
    </xf>
    <xf numFmtId="187" fontId="2" fillId="0" borderId="0" xfId="15" applyNumberFormat="1" applyFont="1" applyAlignment="1">
      <alignment/>
    </xf>
    <xf numFmtId="187" fontId="2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87" fontId="11" fillId="0" borderId="0" xfId="15" applyNumberFormat="1" applyFont="1" applyAlignment="1" applyProtection="1">
      <alignment horizontal="left"/>
      <protection/>
    </xf>
    <xf numFmtId="187" fontId="10" fillId="0" borderId="0" xfId="15" applyNumberFormat="1" applyFont="1" applyAlignment="1" applyProtection="1" quotePrefix="1">
      <alignment horizontal="fill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0" fontId="10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 quotePrefix="1">
      <alignment horizontal="center"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43" fontId="10" fillId="0" borderId="0" xfId="0" applyNumberFormat="1" applyFont="1" applyAlignment="1">
      <alignment/>
    </xf>
    <xf numFmtId="187" fontId="10" fillId="0" borderId="0" xfId="15" applyNumberFormat="1" applyFont="1" applyAlignment="1" applyProtection="1" quotePrefix="1">
      <alignment horizontal="left"/>
      <protection/>
    </xf>
    <xf numFmtId="187" fontId="10" fillId="0" borderId="0" xfId="15" applyNumberFormat="1" applyFont="1" applyAlignment="1">
      <alignment/>
    </xf>
    <xf numFmtId="43" fontId="10" fillId="0" borderId="0" xfId="15" applyNumberFormat="1" applyFont="1" applyAlignment="1">
      <alignment/>
    </xf>
    <xf numFmtId="187" fontId="10" fillId="0" borderId="0" xfId="15" applyNumberFormat="1" applyFont="1" applyAlignment="1" applyProtection="1">
      <alignment horizontal="left"/>
      <protection/>
    </xf>
    <xf numFmtId="43" fontId="10" fillId="0" borderId="0" xfId="15" applyNumberFormat="1" applyFont="1" applyBorder="1" applyAlignment="1">
      <alignment/>
    </xf>
    <xf numFmtId="43" fontId="5" fillId="0" borderId="0" xfId="15" applyFont="1" applyAlignment="1">
      <alignment horizontal="center"/>
    </xf>
    <xf numFmtId="187" fontId="10" fillId="0" borderId="0" xfId="15" applyNumberFormat="1" applyFont="1" applyAlignment="1" quotePrefix="1">
      <alignment horizontal="left"/>
    </xf>
    <xf numFmtId="187" fontId="10" fillId="0" borderId="0" xfId="15" applyNumberFormat="1" applyFont="1" applyAlignment="1" applyProtection="1" quotePrefix="1">
      <alignment horizontal="right"/>
      <protection/>
    </xf>
    <xf numFmtId="187" fontId="10" fillId="0" borderId="0" xfId="15" applyNumberFormat="1" applyFont="1" applyAlignment="1" quotePrefix="1">
      <alignment horizontal="center"/>
    </xf>
    <xf numFmtId="187" fontId="11" fillId="0" borderId="0" xfId="15" applyNumberFormat="1" applyFont="1" applyAlignment="1" applyProtection="1" quotePrefix="1">
      <alignment horizontal="left"/>
      <protection/>
    </xf>
    <xf numFmtId="43" fontId="0" fillId="0" borderId="0" xfId="0" applyNumberFormat="1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justify"/>
      <protection/>
    </xf>
    <xf numFmtId="37" fontId="7" fillId="0" borderId="0" xfId="0" applyNumberFormat="1" applyFont="1" applyBorder="1" applyAlignment="1" applyProtection="1" quotePrefix="1">
      <alignment horizontal="right"/>
      <protection/>
    </xf>
    <xf numFmtId="39" fontId="7" fillId="0" borderId="0" xfId="0" applyNumberFormat="1" applyFont="1" applyAlignment="1" applyProtection="1" quotePrefix="1">
      <alignment horizontal="right"/>
      <protection/>
    </xf>
    <xf numFmtId="37" fontId="5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43" fontId="5" fillId="0" borderId="0" xfId="0" applyNumberFormat="1" applyFont="1" applyAlignment="1" quotePrefix="1">
      <alignment horizontal="center"/>
    </xf>
    <xf numFmtId="39" fontId="7" fillId="0" borderId="0" xfId="15" applyNumberFormat="1" applyFont="1" applyBorder="1" applyAlignment="1" applyProtection="1" quotePrefix="1">
      <alignment horizontal="right"/>
      <protection/>
    </xf>
    <xf numFmtId="39" fontId="7" fillId="0" borderId="0" xfId="0" applyNumberFormat="1" applyFont="1" applyAlignment="1">
      <alignment/>
    </xf>
    <xf numFmtId="43" fontId="7" fillId="0" borderId="0" xfId="0" applyNumberFormat="1" applyFont="1" applyBorder="1" applyAlignment="1" applyProtection="1" quotePrefix="1">
      <alignment horizontal="right"/>
      <protection/>
    </xf>
    <xf numFmtId="39" fontId="7" fillId="0" borderId="0" xfId="0" applyNumberFormat="1" applyFont="1" applyBorder="1" applyAlignment="1" applyProtection="1" quotePrefix="1">
      <alignment horizontal="right"/>
      <protection/>
    </xf>
    <xf numFmtId="43" fontId="7" fillId="0" borderId="0" xfId="15" applyFont="1" applyAlignment="1">
      <alignment/>
    </xf>
    <xf numFmtId="43" fontId="7" fillId="0" borderId="0" xfId="15" applyNumberFormat="1" applyFont="1" applyBorder="1" applyAlignment="1" applyProtection="1" quotePrefix="1">
      <alignment horizontal="right"/>
      <protection/>
    </xf>
    <xf numFmtId="0" fontId="7" fillId="0" borderId="0" xfId="0" applyFont="1" applyAlignment="1" applyProtection="1" quotePrefix="1">
      <alignment/>
      <protection/>
    </xf>
    <xf numFmtId="39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Alignment="1" applyProtection="1" quotePrefix="1">
      <alignment horizontal="left"/>
      <protection/>
    </xf>
    <xf numFmtId="43" fontId="7" fillId="0" borderId="0" xfId="15" applyFont="1" applyBorder="1" applyAlignment="1" applyProtection="1" quotePrefix="1">
      <alignment horizontal="right"/>
      <protection/>
    </xf>
    <xf numFmtId="43" fontId="5" fillId="0" borderId="0" xfId="15" applyFont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43" fontId="5" fillId="0" borderId="0" xfId="15" applyFont="1" applyAlignment="1" applyProtection="1" quotePrefix="1">
      <alignment horizontal="center" vertical="center" wrapText="1"/>
      <protection/>
    </xf>
    <xf numFmtId="43" fontId="7" fillId="0" borderId="0" xfId="15" applyFont="1" applyAlignment="1" applyProtection="1">
      <alignment horizontal="center"/>
      <protection/>
    </xf>
    <xf numFmtId="43" fontId="6" fillId="0" borderId="0" xfId="15" applyFont="1" applyAlignment="1" applyProtection="1" quotePrefix="1">
      <alignment horizontal="center"/>
      <protection/>
    </xf>
    <xf numFmtId="43" fontId="5" fillId="0" borderId="0" xfId="15" applyFont="1" applyAlignment="1" quotePrefix="1">
      <alignment horizontal="center"/>
    </xf>
    <xf numFmtId="43" fontId="5" fillId="0" borderId="0" xfId="15" applyFont="1" applyAlignment="1">
      <alignment/>
    </xf>
    <xf numFmtId="43" fontId="5" fillId="0" borderId="13" xfId="15" applyFont="1" applyBorder="1" applyAlignment="1">
      <alignment horizontal="center"/>
    </xf>
    <xf numFmtId="0" fontId="12" fillId="0" borderId="13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 horizontal="left"/>
    </xf>
    <xf numFmtId="187" fontId="7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187" fontId="7" fillId="0" borderId="0" xfId="15" applyNumberFormat="1" applyFont="1" applyAlignment="1" quotePrefix="1">
      <alignment horizont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187" fontId="7" fillId="0" borderId="0" xfId="15" applyNumberFormat="1" applyFont="1" applyAlignment="1" quotePrefix="1">
      <alignment horizontal="right"/>
    </xf>
    <xf numFmtId="187" fontId="7" fillId="0" borderId="14" xfId="15" applyNumberFormat="1" applyFont="1" applyBorder="1" applyAlignment="1" quotePrefix="1">
      <alignment horizontal="left"/>
    </xf>
    <xf numFmtId="187" fontId="7" fillId="0" borderId="0" xfId="15" applyNumberFormat="1" applyFont="1" applyAlignment="1">
      <alignment horizontal="center"/>
    </xf>
    <xf numFmtId="187" fontId="7" fillId="0" borderId="14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/>
    </xf>
    <xf numFmtId="187" fontId="2" fillId="0" borderId="2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 horizontal="center"/>
    </xf>
    <xf numFmtId="197" fontId="10" fillId="0" borderId="0" xfId="0" applyNumberFormat="1" applyFont="1" applyAlignment="1">
      <alignment/>
    </xf>
    <xf numFmtId="197" fontId="10" fillId="0" borderId="13" xfId="0" applyNumberFormat="1" applyFont="1" applyBorder="1" applyAlignment="1">
      <alignment/>
    </xf>
    <xf numFmtId="197" fontId="10" fillId="0" borderId="1" xfId="0" applyNumberFormat="1" applyFont="1" applyBorder="1" applyAlignment="1">
      <alignment/>
    </xf>
    <xf numFmtId="19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7" fontId="10" fillId="0" borderId="0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43" fontId="7" fillId="0" borderId="0" xfId="15" applyFont="1" applyBorder="1" applyAlignment="1">
      <alignment/>
    </xf>
    <xf numFmtId="41" fontId="7" fillId="0" borderId="0" xfId="0" applyNumberFormat="1" applyFont="1" applyBorder="1" applyAlignment="1" applyProtection="1" quotePrefix="1">
      <alignment horizontal="right"/>
      <protection/>
    </xf>
    <xf numFmtId="0" fontId="10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187" fontId="2" fillId="0" borderId="7" xfId="15" applyNumberFormat="1" applyFont="1" applyBorder="1" applyAlignment="1">
      <alignment/>
    </xf>
    <xf numFmtId="0" fontId="8" fillId="0" borderId="0" xfId="0" applyFont="1" applyAlignment="1" applyProtection="1">
      <alignment/>
      <protection/>
    </xf>
    <xf numFmtId="41" fontId="10" fillId="0" borderId="0" xfId="0" applyNumberFormat="1" applyFont="1" applyAlignment="1">
      <alignment/>
    </xf>
    <xf numFmtId="41" fontId="10" fillId="0" borderId="13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2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10" fillId="0" borderId="16" xfId="0" applyNumberFormat="1" applyFont="1" applyBorder="1" applyAlignment="1">
      <alignment/>
    </xf>
    <xf numFmtId="187" fontId="7" fillId="0" borderId="0" xfId="0" applyNumberFormat="1" applyFont="1" applyBorder="1" applyAlignment="1" applyProtection="1" quotePrefix="1">
      <alignment horizontal="right"/>
      <protection/>
    </xf>
    <xf numFmtId="187" fontId="7" fillId="0" borderId="0" xfId="15" applyNumberFormat="1" applyFont="1" applyBorder="1" applyAlignment="1" applyProtection="1" quotePrefix="1">
      <alignment horizontal="right"/>
      <protection/>
    </xf>
    <xf numFmtId="187" fontId="2" fillId="0" borderId="13" xfId="0" applyNumberFormat="1" applyFont="1" applyBorder="1" applyAlignment="1">
      <alignment/>
    </xf>
    <xf numFmtId="187" fontId="7" fillId="0" borderId="1" xfId="0" applyNumberFormat="1" applyFont="1" applyBorder="1" applyAlignment="1" applyProtection="1" quotePrefix="1">
      <alignment horizontal="right"/>
      <protection/>
    </xf>
    <xf numFmtId="187" fontId="7" fillId="0" borderId="3" xfId="0" applyNumberFormat="1" applyFont="1" applyBorder="1" applyAlignment="1" applyProtection="1" quotePrefix="1">
      <alignment horizontal="right"/>
      <protection/>
    </xf>
    <xf numFmtId="187" fontId="7" fillId="0" borderId="13" xfId="0" applyNumberFormat="1" applyFont="1" applyBorder="1" applyAlignment="1" applyProtection="1" quotePrefix="1">
      <alignment horizontal="right"/>
      <protection/>
    </xf>
    <xf numFmtId="187" fontId="7" fillId="0" borderId="16" xfId="0" applyNumberFormat="1" applyFont="1" applyBorder="1" applyAlignment="1" applyProtection="1" quotePrefix="1">
      <alignment horizontal="right"/>
      <protection/>
    </xf>
    <xf numFmtId="187" fontId="7" fillId="0" borderId="0" xfId="0" applyNumberFormat="1" applyFont="1" applyAlignment="1">
      <alignment/>
    </xf>
    <xf numFmtId="0" fontId="11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 applyProtection="1" quotePrefix="1">
      <alignment/>
      <protection/>
    </xf>
    <xf numFmtId="0" fontId="7" fillId="0" borderId="0" xfId="0" applyFont="1" applyAlignment="1" quotePrefix="1">
      <alignment/>
    </xf>
    <xf numFmtId="187" fontId="10" fillId="0" borderId="2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7" fontId="10" fillId="0" borderId="0" xfId="15" applyNumberFormat="1" applyFont="1" applyAlignment="1">
      <alignment horizontal="center"/>
    </xf>
    <xf numFmtId="187" fontId="10" fillId="0" borderId="13" xfId="15" applyNumberFormat="1" applyFont="1" applyBorder="1" applyAlignment="1">
      <alignment/>
    </xf>
    <xf numFmtId="187" fontId="10" fillId="0" borderId="1" xfId="15" applyNumberFormat="1" applyFont="1" applyBorder="1" applyAlignment="1">
      <alignment/>
    </xf>
    <xf numFmtId="187" fontId="10" fillId="0" borderId="2" xfId="15" applyNumberFormat="1" applyFont="1" applyBorder="1" applyAlignment="1">
      <alignment horizontal="center"/>
    </xf>
    <xf numFmtId="187" fontId="10" fillId="0" borderId="3" xfId="15" applyNumberFormat="1" applyFont="1" applyBorder="1" applyAlignment="1" quotePrefix="1">
      <alignment horizontal="right"/>
    </xf>
    <xf numFmtId="187" fontId="10" fillId="0" borderId="15" xfId="15" applyNumberFormat="1" applyFont="1" applyBorder="1" applyAlignment="1">
      <alignment horizontal="center"/>
    </xf>
    <xf numFmtId="187" fontId="10" fillId="0" borderId="0" xfId="15" applyNumberFormat="1" applyFont="1" applyBorder="1" applyAlignment="1">
      <alignment horizontal="center"/>
    </xf>
    <xf numFmtId="187" fontId="10" fillId="0" borderId="3" xfId="15" applyNumberFormat="1" applyFont="1" applyBorder="1" applyAlignment="1">
      <alignment horizontal="right"/>
    </xf>
    <xf numFmtId="187" fontId="10" fillId="0" borderId="13" xfId="15" applyNumberFormat="1" applyFont="1" applyBorder="1" applyAlignment="1" quotePrefix="1">
      <alignment horizontal="right"/>
    </xf>
    <xf numFmtId="187" fontId="10" fillId="0" borderId="16" xfId="15" applyNumberFormat="1" applyFont="1" applyBorder="1" applyAlignment="1">
      <alignment horizontal="center"/>
    </xf>
    <xf numFmtId="187" fontId="0" fillId="0" borderId="0" xfId="15" applyNumberFormat="1" applyBorder="1" applyAlignment="1">
      <alignment/>
    </xf>
    <xf numFmtId="187" fontId="11" fillId="0" borderId="0" xfId="15" applyNumberFormat="1" applyFont="1" applyAlignment="1">
      <alignment horizontal="center"/>
    </xf>
    <xf numFmtId="187" fontId="5" fillId="0" borderId="0" xfId="15" applyNumberFormat="1" applyFont="1" applyBorder="1" applyAlignment="1" applyProtection="1" quotePrefix="1">
      <alignment horizontal="right"/>
      <protection/>
    </xf>
    <xf numFmtId="187" fontId="7" fillId="0" borderId="0" xfId="15" applyNumberFormat="1" applyFont="1" applyBorder="1" applyAlignment="1" applyProtection="1">
      <alignment horizontal="center"/>
      <protection/>
    </xf>
    <xf numFmtId="187" fontId="7" fillId="0" borderId="13" xfId="15" applyNumberFormat="1" applyFont="1" applyBorder="1" applyAlignment="1" applyProtection="1">
      <alignment horizontal="center"/>
      <protection/>
    </xf>
    <xf numFmtId="187" fontId="7" fillId="0" borderId="1" xfId="15" applyNumberFormat="1" applyFont="1" applyBorder="1" applyAlignment="1" applyProtection="1">
      <alignment horizontal="center"/>
      <protection/>
    </xf>
    <xf numFmtId="187" fontId="7" fillId="0" borderId="3" xfId="15" applyNumberFormat="1" applyFont="1" applyBorder="1" applyAlignment="1" applyProtection="1">
      <alignment horizontal="center"/>
      <protection/>
    </xf>
    <xf numFmtId="187" fontId="7" fillId="0" borderId="16" xfId="15" applyNumberFormat="1" applyFont="1" applyBorder="1" applyAlignment="1" applyProtection="1">
      <alignment horizontal="center"/>
      <protection/>
    </xf>
    <xf numFmtId="187" fontId="0" fillId="0" borderId="0" xfId="15" applyNumberFormat="1" applyAlignment="1">
      <alignment/>
    </xf>
    <xf numFmtId="195" fontId="2" fillId="0" borderId="0" xfId="15" applyNumberFormat="1" applyFont="1" applyAlignment="1">
      <alignment/>
    </xf>
    <xf numFmtId="43" fontId="2" fillId="0" borderId="2" xfId="15" applyNumberFormat="1" applyFont="1" applyBorder="1" applyAlignment="1">
      <alignment/>
    </xf>
    <xf numFmtId="43" fontId="2" fillId="0" borderId="4" xfId="15" applyNumberFormat="1" applyFont="1" applyBorder="1" applyAlignment="1">
      <alignment horizontal="right"/>
    </xf>
    <xf numFmtId="41" fontId="10" fillId="0" borderId="0" xfId="15" applyNumberFormat="1" applyFont="1" applyAlignment="1">
      <alignment/>
    </xf>
    <xf numFmtId="41" fontId="10" fillId="0" borderId="2" xfId="15" applyNumberFormat="1" applyFont="1" applyBorder="1" applyAlignment="1">
      <alignment/>
    </xf>
    <xf numFmtId="0" fontId="16" fillId="0" borderId="0" xfId="0" applyFont="1" applyAlignment="1">
      <alignment horizontal="center"/>
    </xf>
    <xf numFmtId="187" fontId="14" fillId="0" borderId="0" xfId="15" applyNumberFormat="1" applyFont="1" applyAlignment="1">
      <alignment/>
    </xf>
    <xf numFmtId="187" fontId="14" fillId="0" borderId="13" xfId="15" applyNumberFormat="1" applyFont="1" applyBorder="1" applyAlignment="1">
      <alignment/>
    </xf>
    <xf numFmtId="187" fontId="14" fillId="0" borderId="0" xfId="15" applyNumberFormat="1" applyFont="1" applyBorder="1" applyAlignment="1">
      <alignment/>
    </xf>
    <xf numFmtId="187" fontId="14" fillId="0" borderId="16" xfId="0" applyNumberFormat="1" applyFont="1" applyBorder="1" applyAlignment="1">
      <alignment/>
    </xf>
    <xf numFmtId="0" fontId="14" fillId="0" borderId="0" xfId="0" applyFont="1" applyAlignment="1" quotePrefix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15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43" fontId="14" fillId="0" borderId="0" xfId="15" applyFont="1" applyAlignment="1">
      <alignment horizontal="center"/>
    </xf>
    <xf numFmtId="0" fontId="14" fillId="0" borderId="0" xfId="0" applyFont="1" applyAlignment="1" quotePrefix="1">
      <alignment horizontal="center"/>
    </xf>
    <xf numFmtId="10" fontId="14" fillId="0" borderId="0" xfId="0" applyNumberFormat="1" applyFont="1" applyAlignment="1">
      <alignment/>
    </xf>
    <xf numFmtId="43" fontId="14" fillId="0" borderId="0" xfId="15" applyFont="1" applyAlignment="1">
      <alignment/>
    </xf>
    <xf numFmtId="187" fontId="14" fillId="0" borderId="0" xfId="0" applyNumberFormat="1" applyFont="1" applyBorder="1" applyAlignment="1">
      <alignment/>
    </xf>
    <xf numFmtId="15" fontId="14" fillId="0" borderId="0" xfId="0" applyNumberFormat="1" applyFont="1" applyAlignment="1" quotePrefix="1">
      <alignment/>
    </xf>
    <xf numFmtId="0" fontId="14" fillId="0" borderId="0" xfId="0" applyFont="1" applyBorder="1" applyAlignment="1">
      <alignment/>
    </xf>
    <xf numFmtId="14" fontId="14" fillId="0" borderId="0" xfId="0" applyNumberFormat="1" applyFont="1" applyAlignment="1">
      <alignment horizontal="center"/>
    </xf>
    <xf numFmtId="43" fontId="14" fillId="0" borderId="0" xfId="0" applyNumberFormat="1" applyFont="1" applyAlignment="1">
      <alignment/>
    </xf>
    <xf numFmtId="43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 quotePrefix="1">
      <alignment/>
    </xf>
    <xf numFmtId="0" fontId="17" fillId="0" borderId="0" xfId="0" applyFont="1" applyAlignment="1">
      <alignment/>
    </xf>
    <xf numFmtId="43" fontId="14" fillId="0" borderId="0" xfId="15" applyNumberFormat="1" applyFont="1" applyBorder="1" applyAlignment="1">
      <alignment horizontal="right"/>
    </xf>
    <xf numFmtId="43" fontId="1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87" fontId="2" fillId="0" borderId="6" xfId="0" applyNumberFormat="1" applyFont="1" applyBorder="1" applyAlignment="1">
      <alignment/>
    </xf>
    <xf numFmtId="187" fontId="2" fillId="0" borderId="6" xfId="15" applyNumberFormat="1" applyFont="1" applyBorder="1" applyAlignment="1">
      <alignment/>
    </xf>
    <xf numFmtId="0" fontId="2" fillId="0" borderId="3" xfId="0" applyFont="1" applyBorder="1" applyAlignment="1" quotePrefix="1">
      <alignment horizontal="fill"/>
    </xf>
    <xf numFmtId="41" fontId="10" fillId="0" borderId="2" xfId="15" applyNumberFormat="1" applyFont="1" applyBorder="1" applyAlignment="1">
      <alignment/>
    </xf>
    <xf numFmtId="41" fontId="10" fillId="0" borderId="2" xfId="15" applyNumberFormat="1" applyFont="1" applyBorder="1" applyAlignment="1">
      <alignment horizontal="center"/>
    </xf>
    <xf numFmtId="41" fontId="10" fillId="0" borderId="0" xfId="15" applyNumberFormat="1" applyFont="1" applyAlignment="1">
      <alignment horizontal="center"/>
    </xf>
    <xf numFmtId="43" fontId="14" fillId="0" borderId="0" xfId="0" applyNumberFormat="1" applyFont="1" applyAlignment="1" quotePrefix="1">
      <alignment horizontal="right"/>
    </xf>
    <xf numFmtId="37" fontId="14" fillId="0" borderId="0" xfId="0" applyNumberFormat="1" applyFont="1" applyAlignment="1">
      <alignment/>
    </xf>
    <xf numFmtId="41" fontId="10" fillId="0" borderId="0" xfId="15" applyNumberFormat="1" applyFont="1" applyAlignment="1">
      <alignment/>
    </xf>
    <xf numFmtId="0" fontId="2" fillId="0" borderId="0" xfId="0" applyFont="1" applyAlignment="1">
      <alignment horizontal="right"/>
    </xf>
    <xf numFmtId="186" fontId="2" fillId="0" borderId="0" xfId="15" applyNumberFormat="1" applyFont="1" applyAlignment="1">
      <alignment/>
    </xf>
    <xf numFmtId="187" fontId="0" fillId="0" borderId="0" xfId="0" applyNumberFormat="1" applyAlignment="1">
      <alignment/>
    </xf>
    <xf numFmtId="210" fontId="14" fillId="0" borderId="0" xfId="19" applyNumberFormat="1" applyFont="1" applyAlignment="1">
      <alignment/>
    </xf>
    <xf numFmtId="14" fontId="14" fillId="0" borderId="0" xfId="0" applyNumberFormat="1" applyFont="1" applyAlignment="1">
      <alignment horizontal="right"/>
    </xf>
    <xf numFmtId="187" fontId="14" fillId="0" borderId="0" xfId="0" applyNumberFormat="1" applyFont="1" applyAlignment="1">
      <alignment/>
    </xf>
    <xf numFmtId="187" fontId="14" fillId="0" borderId="17" xfId="15" applyNumberFormat="1" applyFont="1" applyBorder="1" applyAlignment="1">
      <alignment/>
    </xf>
    <xf numFmtId="187" fontId="14" fillId="0" borderId="17" xfId="0" applyNumberFormat="1" applyFont="1" applyBorder="1" applyAlignment="1">
      <alignment/>
    </xf>
    <xf numFmtId="0" fontId="14" fillId="2" borderId="0" xfId="0" applyFont="1" applyFill="1" applyAlignment="1">
      <alignment/>
    </xf>
    <xf numFmtId="14" fontId="1" fillId="0" borderId="3" xfId="0" applyNumberFormat="1" applyFont="1" applyBorder="1" applyAlignment="1">
      <alignment horizontal="center"/>
    </xf>
    <xf numFmtId="39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/>
    </xf>
    <xf numFmtId="43" fontId="5" fillId="0" borderId="0" xfId="15" applyFont="1" applyAlignment="1" applyProtection="1">
      <alignment vertical="center" wrapText="1"/>
      <protection/>
    </xf>
    <xf numFmtId="43" fontId="5" fillId="0" borderId="0" xfId="15" applyFont="1" applyAlignment="1" applyProtection="1" quotePrefix="1">
      <alignment vertical="center" wrapText="1"/>
      <protection/>
    </xf>
    <xf numFmtId="0" fontId="12" fillId="0" borderId="0" xfId="0" applyFont="1" applyAlignment="1">
      <alignment vertical="center" wrapText="1"/>
    </xf>
    <xf numFmtId="43" fontId="5" fillId="0" borderId="0" xfId="15" applyFont="1" applyAlignment="1" quotePrefix="1">
      <alignment horizontal="center"/>
    </xf>
    <xf numFmtId="43" fontId="5" fillId="0" borderId="0" xfId="15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 applyProtection="1">
      <alignment/>
      <protection/>
    </xf>
    <xf numFmtId="0" fontId="1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B41">
      <selection activeCell="C14" sqref="C14"/>
    </sheetView>
  </sheetViews>
  <sheetFormatPr defaultColWidth="9.140625" defaultRowHeight="12.75"/>
  <cols>
    <col min="1" max="1" width="4.7109375" style="2" customWidth="1"/>
    <col min="2" max="2" width="38.57421875" style="2" customWidth="1"/>
    <col min="3" max="3" width="14.7109375" style="2" customWidth="1"/>
    <col min="4" max="4" width="17.8515625" style="2" customWidth="1"/>
    <col min="5" max="5" width="14.7109375" style="2" customWidth="1"/>
    <col min="6" max="6" width="18.140625" style="2" customWidth="1"/>
    <col min="7" max="7" width="9.140625" style="2" customWidth="1"/>
    <col min="8" max="8" width="12.00390625" style="2" bestFit="1" customWidth="1"/>
    <col min="9" max="9" width="9.140625" style="2" customWidth="1"/>
    <col min="10" max="10" width="9.140625" style="4" customWidth="1"/>
    <col min="11" max="11" width="9.140625" style="2" customWidth="1"/>
    <col min="12" max="15" width="17.28125" style="2" customWidth="1"/>
    <col min="16" max="16384" width="9.140625" style="2" customWidth="1"/>
  </cols>
  <sheetData>
    <row r="1" ht="12.75">
      <c r="A1" s="1" t="s">
        <v>145</v>
      </c>
    </row>
    <row r="3" spans="1:6" ht="12.75">
      <c r="A3" s="30" t="s">
        <v>20</v>
      </c>
      <c r="B3" s="29"/>
      <c r="C3" s="29"/>
      <c r="D3" s="29"/>
      <c r="E3" s="29"/>
      <c r="F3" s="29"/>
    </row>
    <row r="4" spans="1:6" ht="12.75">
      <c r="A4" s="29"/>
      <c r="B4" s="29"/>
      <c r="C4" s="29"/>
      <c r="D4" s="29"/>
      <c r="E4" s="29"/>
      <c r="F4" s="29"/>
    </row>
    <row r="5" ht="12.75">
      <c r="A5" s="1" t="s">
        <v>186</v>
      </c>
    </row>
    <row r="6" ht="12.75">
      <c r="A6" s="1"/>
    </row>
    <row r="7" spans="1:10" s="1" customFormat="1" ht="12.75">
      <c r="A7" s="224" t="s">
        <v>260</v>
      </c>
      <c r="B7" s="224"/>
      <c r="C7" s="224"/>
      <c r="D7" s="224"/>
      <c r="E7" s="224"/>
      <c r="F7" s="224"/>
      <c r="J7" s="203"/>
    </row>
    <row r="8" ht="12.75" customHeight="1">
      <c r="C8" s="12"/>
    </row>
    <row r="9" spans="1:6" ht="12.75">
      <c r="A9" s="36"/>
      <c r="B9" s="41"/>
      <c r="C9" s="13" t="s">
        <v>9</v>
      </c>
      <c r="D9" s="14"/>
      <c r="E9" s="13" t="s">
        <v>11</v>
      </c>
      <c r="F9" s="13"/>
    </row>
    <row r="10" spans="1:6" ht="12.75">
      <c r="A10" s="37"/>
      <c r="B10" s="9"/>
      <c r="C10" s="5" t="s">
        <v>0</v>
      </c>
      <c r="D10" s="5" t="s">
        <v>3</v>
      </c>
      <c r="E10" s="5" t="s">
        <v>0</v>
      </c>
      <c r="F10" s="5" t="s">
        <v>3</v>
      </c>
    </row>
    <row r="11" spans="1:6" ht="12.75">
      <c r="A11" s="37"/>
      <c r="B11" s="9"/>
      <c r="C11" s="5" t="s">
        <v>1</v>
      </c>
      <c r="D11" s="5" t="s">
        <v>4</v>
      </c>
      <c r="E11" s="5" t="s">
        <v>1</v>
      </c>
      <c r="F11" s="5" t="s">
        <v>4</v>
      </c>
    </row>
    <row r="12" spans="1:6" ht="12.75">
      <c r="A12" s="37"/>
      <c r="B12" s="9"/>
      <c r="C12" s="5" t="s">
        <v>2</v>
      </c>
      <c r="D12" s="5" t="s">
        <v>2</v>
      </c>
      <c r="E12" s="5" t="s">
        <v>5</v>
      </c>
      <c r="F12" s="5" t="s">
        <v>10</v>
      </c>
    </row>
    <row r="13" spans="1:6" ht="12.75">
      <c r="A13" s="37"/>
      <c r="B13" s="9"/>
      <c r="C13" s="16" t="s">
        <v>264</v>
      </c>
      <c r="D13" s="16" t="s">
        <v>263</v>
      </c>
      <c r="E13" s="16" t="str">
        <f>+C13</f>
        <v>31/03/06</v>
      </c>
      <c r="F13" s="16" t="str">
        <f>+D13</f>
        <v>31/03/05</v>
      </c>
    </row>
    <row r="14" spans="1:6" ht="12.75">
      <c r="A14" s="37"/>
      <c r="B14" s="9"/>
      <c r="C14" s="5" t="s">
        <v>6</v>
      </c>
      <c r="D14" s="5" t="s">
        <v>6</v>
      </c>
      <c r="E14" s="5" t="s">
        <v>6</v>
      </c>
      <c r="F14" s="5" t="s">
        <v>6</v>
      </c>
    </row>
    <row r="15" spans="1:6" ht="12.75">
      <c r="A15" s="38"/>
      <c r="B15" s="11"/>
      <c r="C15" s="6"/>
      <c r="D15" s="6"/>
      <c r="E15" s="6"/>
      <c r="F15" s="6"/>
    </row>
    <row r="16" spans="1:6" ht="12.75">
      <c r="A16" s="37"/>
      <c r="B16" s="9"/>
      <c r="C16" s="7"/>
      <c r="D16" s="9"/>
      <c r="E16" s="7"/>
      <c r="F16" s="9"/>
    </row>
    <row r="17" spans="1:10" ht="12.75">
      <c r="A17" s="39"/>
      <c r="B17" s="9" t="s">
        <v>37</v>
      </c>
      <c r="C17" s="17">
        <f>E17-J17</f>
        <v>62359</v>
      </c>
      <c r="D17" s="107">
        <v>56078</v>
      </c>
      <c r="E17" s="17">
        <v>209864</v>
      </c>
      <c r="F17" s="107">
        <v>167805</v>
      </c>
      <c r="J17" s="4">
        <v>147505</v>
      </c>
    </row>
    <row r="18" spans="1:6" ht="12.75">
      <c r="A18" s="39"/>
      <c r="B18" s="9"/>
      <c r="C18" s="17"/>
      <c r="D18" s="8"/>
      <c r="E18" s="17"/>
      <c r="F18" s="8"/>
    </row>
    <row r="19" spans="1:10" ht="12.75">
      <c r="A19" s="39"/>
      <c r="B19" s="9" t="s">
        <v>198</v>
      </c>
      <c r="C19" s="17">
        <f>E19-J19</f>
        <v>-60318</v>
      </c>
      <c r="D19" s="107">
        <v>-53340</v>
      </c>
      <c r="E19" s="17">
        <v>-202100</v>
      </c>
      <c r="F19" s="107">
        <v>-158862</v>
      </c>
      <c r="J19" s="4">
        <v>-141782</v>
      </c>
    </row>
    <row r="20" spans="1:6" ht="12.75">
      <c r="A20" s="39"/>
      <c r="B20" s="9"/>
      <c r="C20" s="17"/>
      <c r="D20" s="8"/>
      <c r="E20" s="17"/>
      <c r="F20" s="8"/>
    </row>
    <row r="21" spans="1:10" ht="12.75">
      <c r="A21" s="39"/>
      <c r="B21" s="9" t="s">
        <v>199</v>
      </c>
      <c r="C21" s="17">
        <f>E21-J21</f>
        <v>181</v>
      </c>
      <c r="D21" s="107">
        <v>208</v>
      </c>
      <c r="E21" s="17">
        <v>552</v>
      </c>
      <c r="F21" s="17">
        <v>653</v>
      </c>
      <c r="J21" s="4">
        <v>371</v>
      </c>
    </row>
    <row r="22" spans="1:6" ht="12.75" hidden="1">
      <c r="A22" s="39"/>
      <c r="B22" s="9"/>
      <c r="C22" s="17"/>
      <c r="D22" s="8"/>
      <c r="E22" s="17"/>
      <c r="F22" s="8"/>
    </row>
    <row r="23" spans="1:6" ht="12.75">
      <c r="A23" s="39"/>
      <c r="B23" s="9"/>
      <c r="C23" s="106"/>
      <c r="D23" s="108"/>
      <c r="E23" s="106"/>
      <c r="F23" s="108"/>
    </row>
    <row r="24" spans="1:6" ht="12.75">
      <c r="A24" s="39"/>
      <c r="B24" s="9"/>
      <c r="C24" s="17"/>
      <c r="D24" s="8"/>
      <c r="E24" s="17"/>
      <c r="F24" s="8"/>
    </row>
    <row r="25" spans="1:10" ht="12.75">
      <c r="A25" s="39"/>
      <c r="B25" s="9" t="s">
        <v>74</v>
      </c>
      <c r="C25" s="17">
        <f>SUM(C17:C24)</f>
        <v>2222</v>
      </c>
      <c r="D25" s="17">
        <f>SUM(D17:D24)</f>
        <v>2946</v>
      </c>
      <c r="E25" s="17">
        <f>SUM(E17:E24)</f>
        <v>8316</v>
      </c>
      <c r="F25" s="17">
        <f>SUM(F17:F24)</f>
        <v>9596</v>
      </c>
      <c r="J25" s="33">
        <v>6094</v>
      </c>
    </row>
    <row r="26" spans="1:6" ht="12.75">
      <c r="A26" s="39"/>
      <c r="B26" s="9"/>
      <c r="C26" s="17"/>
      <c r="D26" s="8"/>
      <c r="E26" s="17"/>
      <c r="F26" s="8"/>
    </row>
    <row r="27" spans="1:10" ht="12.75">
      <c r="A27" s="39"/>
      <c r="B27" s="9" t="s">
        <v>38</v>
      </c>
      <c r="C27" s="17">
        <f>E27-J27</f>
        <v>-104</v>
      </c>
      <c r="D27" s="107">
        <v>-108</v>
      </c>
      <c r="E27" s="17">
        <v>-312</v>
      </c>
      <c r="F27" s="107">
        <v>-279</v>
      </c>
      <c r="J27" s="4">
        <v>-208</v>
      </c>
    </row>
    <row r="28" spans="1:6" ht="12.75">
      <c r="A28" s="39"/>
      <c r="B28" s="9"/>
      <c r="C28" s="17"/>
      <c r="D28" s="8"/>
      <c r="E28" s="17"/>
      <c r="F28" s="8"/>
    </row>
    <row r="29" spans="1:10" ht="12.75">
      <c r="A29" s="39"/>
      <c r="B29" s="9" t="s">
        <v>200</v>
      </c>
      <c r="C29" s="17">
        <f>E29-J29</f>
        <v>316</v>
      </c>
      <c r="D29" s="107">
        <v>84</v>
      </c>
      <c r="E29" s="17">
        <v>572</v>
      </c>
      <c r="F29" s="107">
        <v>459</v>
      </c>
      <c r="J29" s="4">
        <v>256</v>
      </c>
    </row>
    <row r="30" spans="1:6" ht="12.75">
      <c r="A30" s="39"/>
      <c r="B30" s="9"/>
      <c r="C30" s="106"/>
      <c r="D30" s="10"/>
      <c r="E30" s="106"/>
      <c r="F30" s="10"/>
    </row>
    <row r="31" spans="1:10" ht="12.75">
      <c r="A31" s="39"/>
      <c r="B31" s="9" t="s">
        <v>75</v>
      </c>
      <c r="C31" s="17">
        <f>SUM(C24:C30)</f>
        <v>2434</v>
      </c>
      <c r="D31" s="17">
        <f>SUM(D24:D30)</f>
        <v>2922</v>
      </c>
      <c r="E31" s="17">
        <f>SUM(E24:E30)</f>
        <v>8576</v>
      </c>
      <c r="F31" s="17">
        <f>SUM(F24:F30)</f>
        <v>9776</v>
      </c>
      <c r="J31" s="33">
        <v>6142</v>
      </c>
    </row>
    <row r="32" spans="1:6" ht="12.75">
      <c r="A32" s="39"/>
      <c r="B32" s="9" t="s">
        <v>76</v>
      </c>
      <c r="C32" s="17"/>
      <c r="D32" s="107"/>
      <c r="E32" s="17"/>
      <c r="F32" s="107"/>
    </row>
    <row r="33" spans="1:6" ht="12.75">
      <c r="A33" s="39"/>
      <c r="B33" s="9"/>
      <c r="C33" s="17"/>
      <c r="D33" s="18"/>
      <c r="E33" s="17"/>
      <c r="F33" s="18"/>
    </row>
    <row r="34" spans="1:10" ht="12.75">
      <c r="A34" s="39"/>
      <c r="B34" s="9" t="s">
        <v>8</v>
      </c>
      <c r="C34" s="17">
        <f>E34-J34</f>
        <v>0</v>
      </c>
      <c r="D34" s="107">
        <v>0</v>
      </c>
      <c r="E34" s="17">
        <v>0</v>
      </c>
      <c r="F34" s="107">
        <v>0</v>
      </c>
      <c r="J34" s="4">
        <v>0</v>
      </c>
    </row>
    <row r="35" spans="1:6" ht="12.75">
      <c r="A35" s="39"/>
      <c r="B35" s="9"/>
      <c r="C35" s="106"/>
      <c r="D35" s="10"/>
      <c r="E35" s="106"/>
      <c r="F35" s="10"/>
    </row>
    <row r="36" spans="1:10" ht="12.75">
      <c r="A36" s="39"/>
      <c r="B36" s="9" t="s">
        <v>77</v>
      </c>
      <c r="C36" s="17">
        <f>SUM(C31:C35)</f>
        <v>2434</v>
      </c>
      <c r="D36" s="17">
        <f>SUM(D31:D35)</f>
        <v>2922</v>
      </c>
      <c r="E36" s="17">
        <f>SUM(E31:E35)</f>
        <v>8576</v>
      </c>
      <c r="F36" s="17">
        <f>SUM(F31:F35)</f>
        <v>9776</v>
      </c>
      <c r="J36" s="33">
        <v>6142</v>
      </c>
    </row>
    <row r="37" spans="1:6" ht="12.75">
      <c r="A37" s="39"/>
      <c r="B37" s="9"/>
      <c r="C37" s="17"/>
      <c r="D37" s="8"/>
      <c r="E37" s="17"/>
      <c r="F37" s="8"/>
    </row>
    <row r="38" spans="1:10" ht="12.75">
      <c r="A38" s="39"/>
      <c r="B38" s="9" t="s">
        <v>78</v>
      </c>
      <c r="C38" s="17">
        <f>E38-J38</f>
        <v>-900</v>
      </c>
      <c r="D38" s="107">
        <v>-957</v>
      </c>
      <c r="E38" s="17">
        <f>-2463-126</f>
        <v>-2589</v>
      </c>
      <c r="F38" s="107">
        <v>-2892</v>
      </c>
      <c r="J38" s="4">
        <v>-1689</v>
      </c>
    </row>
    <row r="39" spans="1:6" ht="12.75">
      <c r="A39" s="39"/>
      <c r="B39" s="9"/>
      <c r="C39" s="17"/>
      <c r="D39" s="107"/>
      <c r="E39" s="17"/>
      <c r="F39" s="107"/>
    </row>
    <row r="40" spans="1:6" ht="12.75">
      <c r="A40" s="39"/>
      <c r="B40" s="9"/>
      <c r="C40" s="106"/>
      <c r="D40" s="10"/>
      <c r="E40" s="106"/>
      <c r="F40" s="10"/>
    </row>
    <row r="41" spans="1:10" ht="12.75">
      <c r="A41" s="39"/>
      <c r="B41" s="9" t="s">
        <v>79</v>
      </c>
      <c r="C41" s="17">
        <f>+C36+C38</f>
        <v>1534</v>
      </c>
      <c r="D41" s="17">
        <f>+D36+D38</f>
        <v>1965</v>
      </c>
      <c r="E41" s="17">
        <f>+E36+E38</f>
        <v>5987</v>
      </c>
      <c r="F41" s="17">
        <f>+F36+F38</f>
        <v>6884</v>
      </c>
      <c r="J41" s="33">
        <v>4453</v>
      </c>
    </row>
    <row r="42" spans="1:6" ht="12.75">
      <c r="A42" s="39"/>
      <c r="B42" s="9"/>
      <c r="C42" s="17"/>
      <c r="D42" s="8"/>
      <c r="E42" s="17"/>
      <c r="F42" s="8"/>
    </row>
    <row r="43" spans="1:6" ht="12.75">
      <c r="A43" s="39"/>
      <c r="B43" s="9"/>
      <c r="C43" s="17"/>
      <c r="D43" s="8"/>
      <c r="E43" s="17"/>
      <c r="F43" s="8"/>
    </row>
    <row r="44" spans="1:10" ht="12.75">
      <c r="A44" s="39"/>
      <c r="B44" s="9" t="s">
        <v>59</v>
      </c>
      <c r="C44" s="17">
        <f>E44-J44</f>
        <v>-102</v>
      </c>
      <c r="D44" s="107">
        <v>-4</v>
      </c>
      <c r="E44" s="17">
        <v>-220</v>
      </c>
      <c r="F44" s="107">
        <v>-204</v>
      </c>
      <c r="J44" s="4">
        <v>-118</v>
      </c>
    </row>
    <row r="45" spans="1:15" ht="12.75">
      <c r="A45" s="39"/>
      <c r="B45" s="9"/>
      <c r="C45" s="17"/>
      <c r="D45" s="8"/>
      <c r="E45" s="17"/>
      <c r="F45" s="8"/>
      <c r="L45" s="3" t="s">
        <v>0</v>
      </c>
      <c r="M45" s="3" t="s">
        <v>3</v>
      </c>
      <c r="N45" s="3" t="s">
        <v>0</v>
      </c>
      <c r="O45" s="3" t="s">
        <v>3</v>
      </c>
    </row>
    <row r="46" spans="1:15" ht="13.5" thickBot="1">
      <c r="A46" s="39"/>
      <c r="B46" s="9" t="s">
        <v>80</v>
      </c>
      <c r="C46" s="126">
        <f>SUM(C41:C45)</f>
        <v>1432</v>
      </c>
      <c r="D46" s="126">
        <f>SUM(D41:D45)</f>
        <v>1961</v>
      </c>
      <c r="E46" s="126">
        <f>SUM(E41:E45)</f>
        <v>5767</v>
      </c>
      <c r="F46" s="126">
        <f>SUM(F41:F45)</f>
        <v>6680</v>
      </c>
      <c r="J46" s="33">
        <v>4335</v>
      </c>
      <c r="L46" s="5" t="s">
        <v>1</v>
      </c>
      <c r="M46" s="5" t="s">
        <v>4</v>
      </c>
      <c r="N46" s="5" t="s">
        <v>1</v>
      </c>
      <c r="O46" s="5" t="s">
        <v>4</v>
      </c>
    </row>
    <row r="47" spans="1:15" ht="13.5" thickTop="1">
      <c r="A47" s="39"/>
      <c r="B47" s="9"/>
      <c r="C47" s="17"/>
      <c r="D47" s="17"/>
      <c r="E47" s="17"/>
      <c r="F47" s="17"/>
      <c r="L47" s="5" t="s">
        <v>2</v>
      </c>
      <c r="M47" s="5" t="s">
        <v>2</v>
      </c>
      <c r="N47" s="5" t="s">
        <v>5</v>
      </c>
      <c r="O47" s="5" t="s">
        <v>10</v>
      </c>
    </row>
    <row r="48" spans="1:15" ht="12.75">
      <c r="A48" s="39"/>
      <c r="B48" s="9"/>
      <c r="C48" s="17"/>
      <c r="D48" s="17"/>
      <c r="E48" s="8"/>
      <c r="F48" s="17"/>
      <c r="H48" s="213"/>
      <c r="L48" s="222" t="s">
        <v>264</v>
      </c>
      <c r="M48" s="222" t="s">
        <v>263</v>
      </c>
      <c r="N48" s="222" t="s">
        <v>264</v>
      </c>
      <c r="O48" s="222" t="s">
        <v>263</v>
      </c>
    </row>
    <row r="49" spans="1:15" ht="12.75">
      <c r="A49" s="39"/>
      <c r="B49" s="9" t="s">
        <v>81</v>
      </c>
      <c r="C49" s="170">
        <f>C46/L49*100</f>
        <v>3.09556029208946</v>
      </c>
      <c r="D49" s="170">
        <f>D46/M49*100</f>
        <v>4.239101768706306</v>
      </c>
      <c r="E49" s="170">
        <f>E46/N49*100</f>
        <v>12.466547628826756</v>
      </c>
      <c r="F49" s="170">
        <f>F46/O49*100</f>
        <v>14.440183485445246</v>
      </c>
      <c r="H49" s="214"/>
      <c r="L49" s="223">
        <v>46259.8</v>
      </c>
      <c r="M49" s="223">
        <v>46259.8</v>
      </c>
      <c r="N49" s="223">
        <v>46259.8</v>
      </c>
      <c r="O49" s="223">
        <v>46259.8</v>
      </c>
    </row>
    <row r="50" spans="1:8" ht="12.75">
      <c r="A50" s="39"/>
      <c r="B50" s="9" t="s">
        <v>215</v>
      </c>
      <c r="C50" s="171">
        <f>+C49</f>
        <v>3.09556029208946</v>
      </c>
      <c r="D50" s="171">
        <f>+D49</f>
        <v>4.239101768706306</v>
      </c>
      <c r="E50" s="171">
        <f>+E49</f>
        <v>12.466547628826756</v>
      </c>
      <c r="F50" s="171">
        <f>+F49</f>
        <v>14.440183485445246</v>
      </c>
      <c r="H50" s="169"/>
    </row>
    <row r="51" spans="1:6" ht="12.75">
      <c r="A51" s="40"/>
      <c r="B51" s="11"/>
      <c r="C51" s="106"/>
      <c r="D51" s="11"/>
      <c r="E51" s="10"/>
      <c r="F51" s="11"/>
    </row>
    <row r="52" spans="1:6" ht="12.75">
      <c r="A52" s="15"/>
      <c r="B52" s="4"/>
      <c r="C52" s="33"/>
      <c r="D52" s="4"/>
      <c r="E52" s="4"/>
      <c r="F52" s="4"/>
    </row>
    <row r="53" spans="1:6" ht="12.75">
      <c r="A53" s="28"/>
      <c r="B53" s="4"/>
      <c r="C53" s="33"/>
      <c r="D53" s="4"/>
      <c r="E53" s="4"/>
      <c r="F53" s="4"/>
    </row>
    <row r="54" spans="1:6" ht="12.75">
      <c r="A54" s="15"/>
      <c r="B54" s="4" t="s">
        <v>154</v>
      </c>
      <c r="C54" s="33"/>
      <c r="D54" s="4"/>
      <c r="E54" s="4"/>
      <c r="F54" s="4"/>
    </row>
    <row r="55" spans="1:6" ht="12.75">
      <c r="A55" s="28"/>
      <c r="B55" s="4" t="s">
        <v>243</v>
      </c>
      <c r="C55" s="33"/>
      <c r="D55" s="4"/>
      <c r="E55" s="4"/>
      <c r="F55" s="4"/>
    </row>
    <row r="56" ht="12.75">
      <c r="C56" s="32"/>
    </row>
    <row r="57" spans="1:3" ht="12.75">
      <c r="A57" s="19"/>
      <c r="C57" s="32"/>
    </row>
    <row r="58" ht="12.75">
      <c r="C58" s="32"/>
    </row>
    <row r="59" ht="12.75">
      <c r="C59" s="32"/>
    </row>
    <row r="60" ht="12.75">
      <c r="C60" s="32"/>
    </row>
    <row r="61" ht="12.75">
      <c r="C61" s="32"/>
    </row>
    <row r="62" ht="12.75">
      <c r="C62" s="32"/>
    </row>
    <row r="63" ht="12.75">
      <c r="C63" s="32"/>
    </row>
    <row r="64" ht="12.75">
      <c r="C64" s="32"/>
    </row>
    <row r="65" ht="12.75">
      <c r="C65" s="32"/>
    </row>
    <row r="66" ht="12.75">
      <c r="C66" s="32"/>
    </row>
    <row r="67" ht="12.75">
      <c r="C67" s="32"/>
    </row>
    <row r="68" ht="12.75">
      <c r="C68" s="32"/>
    </row>
    <row r="69" ht="12.75">
      <c r="C69" s="32"/>
    </row>
  </sheetData>
  <mergeCells count="1">
    <mergeCell ref="A7:F7"/>
  </mergeCells>
  <printOptions/>
  <pageMargins left="0.54" right="0.37" top="0.53" bottom="1.19" header="0.28" footer="0.56"/>
  <pageSetup fitToHeight="2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25">
      <selection activeCell="C27" sqref="C27"/>
    </sheetView>
  </sheetViews>
  <sheetFormatPr defaultColWidth="9.140625" defaultRowHeight="12.75"/>
  <cols>
    <col min="1" max="1" width="35.57421875" style="0" customWidth="1"/>
    <col min="2" max="2" width="8.140625" style="0" customWidth="1"/>
    <col min="3" max="3" width="17.7109375" style="0" customWidth="1"/>
    <col min="4" max="4" width="17.00390625" style="0" customWidth="1"/>
    <col min="5" max="5" width="13.421875" style="0" customWidth="1"/>
    <col min="6" max="6" width="15.8515625" style="0" customWidth="1"/>
    <col min="7" max="7" width="15.140625" style="0" customWidth="1"/>
    <col min="8" max="8" width="14.421875" style="0" customWidth="1"/>
  </cols>
  <sheetData>
    <row r="1" spans="1:8" ht="15.75">
      <c r="A1" s="230" t="s">
        <v>186</v>
      </c>
      <c r="B1" s="230"/>
      <c r="C1" s="230"/>
      <c r="D1" s="230"/>
      <c r="E1" s="230"/>
      <c r="F1" s="230"/>
      <c r="G1" s="230"/>
      <c r="H1" s="230"/>
    </row>
    <row r="2" spans="1:7" ht="14.25">
      <c r="A2" s="231" t="str">
        <f>'bs'!A2</f>
        <v>Unaudited Results for 3rd Quarter Ended 31st March 2006</v>
      </c>
      <c r="B2" s="231"/>
      <c r="C2" s="231"/>
      <c r="D2" s="231"/>
      <c r="E2" s="231"/>
      <c r="F2" s="231"/>
      <c r="G2" s="231"/>
    </row>
    <row r="3" spans="1:8" ht="15.75">
      <c r="A3" s="86"/>
      <c r="B3" s="86"/>
      <c r="C3" s="87"/>
      <c r="D3" s="87"/>
      <c r="E3" s="87"/>
      <c r="F3" s="87"/>
      <c r="G3" s="87"/>
      <c r="H3" s="87"/>
    </row>
    <row r="4" spans="1:8" ht="15.75">
      <c r="A4" s="225" t="s">
        <v>151</v>
      </c>
      <c r="B4" s="226"/>
      <c r="C4" s="227"/>
      <c r="D4" s="227"/>
      <c r="E4" s="227"/>
      <c r="F4" s="227"/>
      <c r="G4" s="227"/>
      <c r="H4" s="227"/>
    </row>
    <row r="5" spans="1:8" ht="15.75">
      <c r="A5" s="88"/>
      <c r="B5" s="88"/>
      <c r="C5" s="87"/>
      <c r="D5" s="87"/>
      <c r="E5" s="87"/>
      <c r="F5" s="87"/>
      <c r="G5" s="87"/>
      <c r="H5" s="87"/>
    </row>
    <row r="6" spans="1:8" ht="15.75">
      <c r="A6" s="35"/>
      <c r="B6" s="35"/>
      <c r="C6" s="62"/>
      <c r="D6" s="79"/>
      <c r="E6" s="89"/>
      <c r="F6" s="79"/>
      <c r="G6" s="79"/>
      <c r="H6" s="79"/>
    </row>
    <row r="7" spans="1:8" ht="15.75">
      <c r="A7" s="34"/>
      <c r="B7" s="35"/>
      <c r="C7" s="62" t="s">
        <v>129</v>
      </c>
      <c r="D7" s="79"/>
      <c r="E7" s="90"/>
      <c r="F7" s="79"/>
      <c r="G7" s="79"/>
      <c r="H7" s="79"/>
    </row>
    <row r="8" spans="1:8" ht="15.75">
      <c r="A8" s="34"/>
      <c r="B8" s="35"/>
      <c r="C8" s="62" t="s">
        <v>130</v>
      </c>
      <c r="D8" s="228" t="s">
        <v>131</v>
      </c>
      <c r="E8" s="229"/>
      <c r="F8" s="229"/>
      <c r="G8" s="92" t="s">
        <v>132</v>
      </c>
      <c r="H8" s="79"/>
    </row>
    <row r="9" spans="1:8" ht="15.75">
      <c r="A9" s="35"/>
      <c r="B9" s="35"/>
      <c r="C9" s="62" t="s">
        <v>133</v>
      </c>
      <c r="D9" s="79"/>
      <c r="E9" s="90"/>
      <c r="F9" s="79"/>
      <c r="G9" s="79"/>
      <c r="H9" s="79"/>
    </row>
    <row r="10" spans="1:8" ht="15.75">
      <c r="A10" s="35"/>
      <c r="B10" s="35"/>
      <c r="C10" s="93" t="s">
        <v>134</v>
      </c>
      <c r="D10" s="94"/>
      <c r="E10" s="94"/>
      <c r="F10" s="94"/>
      <c r="G10" s="94"/>
      <c r="H10" s="62"/>
    </row>
    <row r="11" spans="1:8" ht="15.75">
      <c r="A11" s="35"/>
      <c r="B11" s="35"/>
      <c r="C11" s="62"/>
      <c r="D11" s="62" t="s">
        <v>135</v>
      </c>
      <c r="E11" s="62" t="s">
        <v>136</v>
      </c>
      <c r="F11" s="62" t="s">
        <v>137</v>
      </c>
      <c r="G11" s="91" t="s">
        <v>138</v>
      </c>
      <c r="H11" s="62"/>
    </row>
    <row r="12" spans="1:8" ht="15.75">
      <c r="A12" s="35"/>
      <c r="B12" s="35"/>
      <c r="C12" s="62" t="s">
        <v>139</v>
      </c>
      <c r="D12" s="62" t="s">
        <v>140</v>
      </c>
      <c r="E12" s="91" t="s">
        <v>141</v>
      </c>
      <c r="F12" s="62" t="s">
        <v>142</v>
      </c>
      <c r="G12" s="91" t="s">
        <v>143</v>
      </c>
      <c r="H12" s="62" t="s">
        <v>144</v>
      </c>
    </row>
    <row r="13" spans="1:8" ht="15.75">
      <c r="A13" s="34"/>
      <c r="B13" s="95"/>
      <c r="C13" s="91" t="s">
        <v>6</v>
      </c>
      <c r="D13" s="91" t="s">
        <v>6</v>
      </c>
      <c r="E13" s="91" t="s">
        <v>6</v>
      </c>
      <c r="F13" s="91" t="s">
        <v>6</v>
      </c>
      <c r="G13" s="91" t="s">
        <v>6</v>
      </c>
      <c r="H13" s="91" t="s">
        <v>6</v>
      </c>
    </row>
    <row r="14" spans="2:8" ht="15.75">
      <c r="B14" s="96"/>
      <c r="C14" s="97"/>
      <c r="D14" s="97"/>
      <c r="E14" s="97"/>
      <c r="F14" s="97"/>
      <c r="G14" s="97"/>
      <c r="H14" s="97"/>
    </row>
    <row r="15" spans="1:8" ht="15.75">
      <c r="A15" s="96" t="s">
        <v>245</v>
      </c>
      <c r="B15" s="100"/>
      <c r="C15" s="97">
        <v>46260</v>
      </c>
      <c r="D15" s="97">
        <v>7297</v>
      </c>
      <c r="E15" s="97">
        <v>382</v>
      </c>
      <c r="F15" s="97">
        <v>1574</v>
      </c>
      <c r="G15" s="97">
        <v>54811</v>
      </c>
      <c r="H15" s="97">
        <f>SUM(C15:G15)</f>
        <v>110324</v>
      </c>
    </row>
    <row r="16" spans="1:8" ht="15.75">
      <c r="A16" s="101"/>
      <c r="B16" s="95"/>
      <c r="C16" s="97"/>
      <c r="D16" s="97"/>
      <c r="E16" s="97"/>
      <c r="F16" s="97"/>
      <c r="G16" s="97"/>
      <c r="H16" s="97"/>
    </row>
    <row r="17" spans="1:8" ht="15.75">
      <c r="A17" s="98" t="s">
        <v>204</v>
      </c>
      <c r="B17" s="98"/>
      <c r="E17" s="99">
        <v>0</v>
      </c>
      <c r="F17" s="99">
        <v>0</v>
      </c>
      <c r="G17" s="97">
        <f>+'p&amp;l'!E46</f>
        <v>5767</v>
      </c>
      <c r="H17" s="97">
        <f>SUM(C17:G17)</f>
        <v>5767</v>
      </c>
    </row>
    <row r="18" spans="1:8" ht="15.75">
      <c r="A18" s="98"/>
      <c r="B18" s="98"/>
      <c r="C18" s="99"/>
      <c r="D18" s="99"/>
      <c r="E18" s="99"/>
      <c r="F18" s="99"/>
      <c r="G18" s="97"/>
      <c r="H18" s="97"/>
    </row>
    <row r="19" spans="1:8" ht="15.75">
      <c r="A19" s="98" t="s">
        <v>211</v>
      </c>
      <c r="B19" s="98"/>
      <c r="C19" s="99"/>
      <c r="D19" s="99"/>
      <c r="E19" s="99"/>
      <c r="F19" s="99"/>
      <c r="G19" s="97"/>
      <c r="H19" s="97">
        <f>SUM(C19:G19)</f>
        <v>0</v>
      </c>
    </row>
    <row r="20" spans="1:8" ht="15.75">
      <c r="A20" s="98"/>
      <c r="B20" s="98"/>
      <c r="C20" s="99"/>
      <c r="D20" s="99"/>
      <c r="E20" s="99"/>
      <c r="F20" s="99"/>
      <c r="G20" s="97"/>
      <c r="H20" s="97"/>
    </row>
    <row r="21" spans="1:8" ht="15.75">
      <c r="A21" s="98" t="s">
        <v>205</v>
      </c>
      <c r="B21" s="98"/>
      <c r="C21" s="99"/>
      <c r="D21" s="99"/>
      <c r="E21" s="99"/>
      <c r="F21" s="99"/>
      <c r="G21" s="97">
        <v>-1665</v>
      </c>
      <c r="H21" s="97">
        <f>SUM(C21:G21)</f>
        <v>-1665</v>
      </c>
    </row>
    <row r="22" spans="1:8" ht="15.75">
      <c r="A22" s="147"/>
      <c r="B22" s="98"/>
      <c r="C22" s="99"/>
      <c r="D22" s="99"/>
      <c r="E22" s="99"/>
      <c r="F22" s="99"/>
      <c r="G22" s="97"/>
      <c r="H22" s="97"/>
    </row>
    <row r="23" spans="1:8" ht="15.75">
      <c r="A23" s="98" t="s">
        <v>225</v>
      </c>
      <c r="B23" s="98"/>
      <c r="C23" s="99"/>
      <c r="D23" s="99"/>
      <c r="E23" s="99"/>
      <c r="F23" s="99">
        <f>1433-1574</f>
        <v>-141</v>
      </c>
      <c r="G23" s="97"/>
      <c r="H23" s="97">
        <f>SUM(C23:G23)</f>
        <v>-141</v>
      </c>
    </row>
    <row r="24" spans="1:8" ht="15.75">
      <c r="A24" s="98"/>
      <c r="B24" s="98"/>
      <c r="C24" s="99"/>
      <c r="D24" s="99"/>
      <c r="E24" s="99"/>
      <c r="F24" s="99"/>
      <c r="G24" s="97"/>
      <c r="H24" s="97"/>
    </row>
    <row r="25" spans="1:8" ht="15.75">
      <c r="A25" s="98"/>
      <c r="B25" s="98"/>
      <c r="C25" s="99"/>
      <c r="D25" s="99"/>
      <c r="E25" s="99"/>
      <c r="F25" s="102"/>
      <c r="G25" s="97"/>
      <c r="H25" s="97"/>
    </row>
    <row r="26" spans="1:10" ht="16.5" thickBot="1">
      <c r="A26" s="101" t="s">
        <v>261</v>
      </c>
      <c r="B26" s="100"/>
      <c r="C26" s="103">
        <f aca="true" t="shared" si="0" ref="C26:H26">SUM(C15:C25)</f>
        <v>46260</v>
      </c>
      <c r="D26" s="103">
        <f t="shared" si="0"/>
        <v>7297</v>
      </c>
      <c r="E26" s="103">
        <f t="shared" si="0"/>
        <v>382</v>
      </c>
      <c r="F26" s="103">
        <f t="shared" si="0"/>
        <v>1433</v>
      </c>
      <c r="G26" s="103">
        <f t="shared" si="0"/>
        <v>58913</v>
      </c>
      <c r="H26" s="103">
        <f t="shared" si="0"/>
        <v>114285</v>
      </c>
      <c r="J26" s="215"/>
    </row>
    <row r="27" spans="1:8" ht="15.75">
      <c r="A27" s="35"/>
      <c r="B27" s="35"/>
      <c r="C27" s="97"/>
      <c r="D27" s="97"/>
      <c r="E27" s="97"/>
      <c r="F27" s="97"/>
      <c r="G27" s="97"/>
      <c r="H27" s="97"/>
    </row>
    <row r="29" spans="1:8" ht="15.75">
      <c r="A29" s="34"/>
      <c r="B29" s="35"/>
      <c r="C29" s="62" t="s">
        <v>129</v>
      </c>
      <c r="D29" s="79"/>
      <c r="E29" s="90"/>
      <c r="F29" s="79"/>
      <c r="G29" s="79"/>
      <c r="H29" s="79"/>
    </row>
    <row r="30" spans="1:8" ht="15.75">
      <c r="A30" s="34"/>
      <c r="B30" s="35"/>
      <c r="C30" s="62" t="s">
        <v>130</v>
      </c>
      <c r="D30" s="228" t="s">
        <v>131</v>
      </c>
      <c r="E30" s="229"/>
      <c r="F30" s="229"/>
      <c r="G30" s="92" t="s">
        <v>132</v>
      </c>
      <c r="H30" s="79"/>
    </row>
    <row r="31" spans="1:8" ht="15.75">
      <c r="A31" s="35"/>
      <c r="B31" s="35"/>
      <c r="C31" s="62" t="s">
        <v>133</v>
      </c>
      <c r="D31" s="79"/>
      <c r="E31" s="90"/>
      <c r="F31" s="79"/>
      <c r="G31" s="79"/>
      <c r="H31" s="79"/>
    </row>
    <row r="32" spans="1:8" ht="15.75">
      <c r="A32" s="35"/>
      <c r="B32" s="35"/>
      <c r="C32" s="93" t="s">
        <v>134</v>
      </c>
      <c r="D32" s="94"/>
      <c r="E32" s="94"/>
      <c r="F32" s="94"/>
      <c r="G32" s="94"/>
      <c r="H32" s="62"/>
    </row>
    <row r="33" spans="1:8" ht="15.75">
      <c r="A33" s="35"/>
      <c r="B33" s="35"/>
      <c r="C33" s="62"/>
      <c r="D33" s="62" t="s">
        <v>135</v>
      </c>
      <c r="E33" s="62" t="s">
        <v>136</v>
      </c>
      <c r="F33" s="62" t="s">
        <v>137</v>
      </c>
      <c r="G33" s="91" t="s">
        <v>138</v>
      </c>
      <c r="H33" s="62"/>
    </row>
    <row r="34" spans="1:8" ht="15.75">
      <c r="A34" s="35"/>
      <c r="B34" s="35"/>
      <c r="C34" s="62" t="s">
        <v>139</v>
      </c>
      <c r="D34" s="62" t="s">
        <v>140</v>
      </c>
      <c r="E34" s="91" t="s">
        <v>141</v>
      </c>
      <c r="F34" s="62" t="s">
        <v>142</v>
      </c>
      <c r="G34" s="91" t="s">
        <v>143</v>
      </c>
      <c r="H34" s="62" t="s">
        <v>144</v>
      </c>
    </row>
    <row r="35" spans="1:8" ht="15.75">
      <c r="A35" s="34"/>
      <c r="B35" s="95"/>
      <c r="C35" s="91" t="s">
        <v>6</v>
      </c>
      <c r="D35" s="91" t="s">
        <v>6</v>
      </c>
      <c r="E35" s="91" t="s">
        <v>6</v>
      </c>
      <c r="F35" s="91" t="s">
        <v>6</v>
      </c>
      <c r="G35" s="91" t="s">
        <v>6</v>
      </c>
      <c r="H35" s="91" t="s">
        <v>6</v>
      </c>
    </row>
    <row r="36" spans="2:8" ht="15.75">
      <c r="B36" s="96"/>
      <c r="C36" s="104"/>
      <c r="D36" s="104"/>
      <c r="E36" s="104"/>
      <c r="F36" s="104"/>
      <c r="G36" s="104"/>
      <c r="H36" s="104"/>
    </row>
    <row r="37" spans="1:8" ht="15.75">
      <c r="A37" s="96" t="s">
        <v>227</v>
      </c>
      <c r="B37" s="100"/>
      <c r="C37" s="104">
        <v>42582</v>
      </c>
      <c r="D37" s="104">
        <v>2640</v>
      </c>
      <c r="E37" s="104">
        <v>382</v>
      </c>
      <c r="F37" s="104">
        <v>1638</v>
      </c>
      <c r="G37" s="104">
        <v>48382</v>
      </c>
      <c r="H37" s="104">
        <f>SUM(C37:G37)</f>
        <v>95624</v>
      </c>
    </row>
    <row r="38" spans="1:8" ht="15.75">
      <c r="A38" s="101"/>
      <c r="B38" s="95"/>
      <c r="C38" s="104"/>
      <c r="D38" s="104"/>
      <c r="E38" s="104"/>
      <c r="F38" s="104"/>
      <c r="G38" s="104"/>
      <c r="H38" s="104"/>
    </row>
    <row r="39" spans="1:8" ht="15.75">
      <c r="A39" s="98" t="str">
        <f>+A17</f>
        <v>Profit after taxation</v>
      </c>
      <c r="B39" s="98"/>
      <c r="C39" s="104"/>
      <c r="D39" s="104"/>
      <c r="E39" s="104"/>
      <c r="F39" s="104"/>
      <c r="G39" s="104">
        <f>+'p&amp;l'!F46</f>
        <v>6680</v>
      </c>
      <c r="H39" s="104">
        <f>SUM(C39:G39)</f>
        <v>6680</v>
      </c>
    </row>
    <row r="40" spans="1:8" ht="15.75">
      <c r="A40" s="98"/>
      <c r="B40" s="98"/>
      <c r="C40" s="99"/>
      <c r="D40" s="99"/>
      <c r="E40" s="99"/>
      <c r="F40" s="99"/>
      <c r="G40" s="99"/>
      <c r="H40" s="99"/>
    </row>
    <row r="41" spans="1:8" ht="15.75">
      <c r="A41" s="98" t="s">
        <v>211</v>
      </c>
      <c r="B41" s="98"/>
      <c r="C41" s="99">
        <v>3678</v>
      </c>
      <c r="D41" s="99">
        <v>4657</v>
      </c>
      <c r="E41" s="99"/>
      <c r="F41" s="99"/>
      <c r="G41" s="99"/>
      <c r="H41" s="104">
        <f>SUM(C41:G41)</f>
        <v>8335</v>
      </c>
    </row>
    <row r="42" spans="1:8" ht="15.75">
      <c r="A42" s="98"/>
      <c r="B42" s="98"/>
      <c r="C42" s="99"/>
      <c r="D42" s="99"/>
      <c r="E42" s="99"/>
      <c r="F42" s="99"/>
      <c r="G42" s="99"/>
      <c r="H42" s="99"/>
    </row>
    <row r="43" spans="1:8" ht="15.75">
      <c r="A43" s="98" t="s">
        <v>205</v>
      </c>
      <c r="B43" s="98"/>
      <c r="C43" s="99"/>
      <c r="D43" s="99"/>
      <c r="E43" s="99"/>
      <c r="F43" s="99"/>
      <c r="G43" s="99">
        <v>-2313</v>
      </c>
      <c r="H43" s="104">
        <f>SUM(C43:G43)</f>
        <v>-2313</v>
      </c>
    </row>
    <row r="44" spans="1:8" ht="15.75">
      <c r="A44" s="147"/>
      <c r="B44" s="98"/>
      <c r="C44" s="99"/>
      <c r="D44" s="99"/>
      <c r="E44" s="99"/>
      <c r="F44" s="99"/>
      <c r="G44" s="99"/>
      <c r="H44" s="104"/>
    </row>
    <row r="45" spans="1:8" ht="15.75">
      <c r="A45" s="98" t="s">
        <v>225</v>
      </c>
      <c r="B45" s="98"/>
      <c r="C45" s="99"/>
      <c r="D45" s="99"/>
      <c r="E45" s="99"/>
      <c r="F45" s="99">
        <v>-44</v>
      </c>
      <c r="G45" s="99"/>
      <c r="H45" s="104">
        <f>SUM(C45:G45)</f>
        <v>-44</v>
      </c>
    </row>
    <row r="46" spans="1:8" ht="15.75">
      <c r="A46" s="147"/>
      <c r="B46" s="98"/>
      <c r="C46" s="99"/>
      <c r="D46" s="99"/>
      <c r="E46" s="99"/>
      <c r="F46" s="99"/>
      <c r="G46" s="99"/>
      <c r="H46" s="104"/>
    </row>
    <row r="47" spans="1:8" ht="15.75">
      <c r="A47" s="98" t="s">
        <v>207</v>
      </c>
      <c r="B47" s="98"/>
      <c r="C47" s="99"/>
      <c r="D47" s="99"/>
      <c r="E47" s="99"/>
      <c r="F47" s="99"/>
      <c r="G47" s="99"/>
      <c r="H47" s="104">
        <f>SUM(C47:G47)</f>
        <v>0</v>
      </c>
    </row>
    <row r="48" spans="1:8" ht="15.75">
      <c r="A48" s="98"/>
      <c r="B48" s="98"/>
      <c r="C48" s="99"/>
      <c r="D48" s="99"/>
      <c r="E48" s="99"/>
      <c r="F48" s="99"/>
      <c r="G48" s="99"/>
      <c r="H48" s="99"/>
    </row>
    <row r="49" spans="1:8" ht="16.5" thickBot="1">
      <c r="A49" s="101" t="s">
        <v>262</v>
      </c>
      <c r="B49" s="100"/>
      <c r="C49" s="105">
        <f aca="true" t="shared" si="1" ref="C49:H49">SUM(C37:C48)</f>
        <v>46260</v>
      </c>
      <c r="D49" s="105">
        <f t="shared" si="1"/>
        <v>7297</v>
      </c>
      <c r="E49" s="105">
        <f t="shared" si="1"/>
        <v>382</v>
      </c>
      <c r="F49" s="105">
        <f t="shared" si="1"/>
        <v>1594</v>
      </c>
      <c r="G49" s="105">
        <f t="shared" si="1"/>
        <v>52749</v>
      </c>
      <c r="H49" s="105">
        <f t="shared" si="1"/>
        <v>108282</v>
      </c>
    </row>
    <row r="53" ht="12.75">
      <c r="A53" s="4" t="s">
        <v>157</v>
      </c>
    </row>
    <row r="54" ht="12.75">
      <c r="A54" s="4" t="s">
        <v>243</v>
      </c>
    </row>
  </sheetData>
  <mergeCells count="5">
    <mergeCell ref="A4:H4"/>
    <mergeCell ref="D8:F8"/>
    <mergeCell ref="D30:F30"/>
    <mergeCell ref="A1:H1"/>
    <mergeCell ref="A2:G2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1"/>
  <sheetViews>
    <sheetView workbookViewId="0" topLeftCell="A64">
      <selection activeCell="C10" sqref="C10"/>
    </sheetView>
  </sheetViews>
  <sheetFormatPr defaultColWidth="9.140625" defaultRowHeight="12.75"/>
  <cols>
    <col min="1" max="1" width="3.7109375" style="2" customWidth="1"/>
    <col min="2" max="2" width="56.57421875" style="2" customWidth="1"/>
    <col min="3" max="3" width="15.7109375" style="2" customWidth="1"/>
    <col min="4" max="4" width="10.140625" style="2" customWidth="1"/>
    <col min="5" max="5" width="15.7109375" style="2" customWidth="1"/>
    <col min="6" max="16384" width="9.140625" style="2" customWidth="1"/>
  </cols>
  <sheetData>
    <row r="1" ht="12.75">
      <c r="A1" s="1" t="s">
        <v>186</v>
      </c>
    </row>
    <row r="2" ht="16.5" customHeight="1">
      <c r="A2" s="20" t="str">
        <f>note!A3</f>
        <v>Unaudited Results for 3rd Quarter Ended 31st March 2006</v>
      </c>
    </row>
    <row r="3" ht="12.75">
      <c r="A3" s="1"/>
    </row>
    <row r="4" ht="12.75">
      <c r="A4" s="1" t="s">
        <v>150</v>
      </c>
    </row>
    <row r="5" ht="12.75">
      <c r="D5" s="4"/>
    </row>
    <row r="6" spans="1:5" ht="12.75">
      <c r="A6" s="4"/>
      <c r="B6" s="9"/>
      <c r="C6" s="3" t="s">
        <v>12</v>
      </c>
      <c r="D6" s="21"/>
      <c r="E6" s="3" t="s">
        <v>14</v>
      </c>
    </row>
    <row r="7" spans="1:5" ht="12.75">
      <c r="A7" s="4"/>
      <c r="B7" s="9"/>
      <c r="C7" s="5" t="s">
        <v>13</v>
      </c>
      <c r="D7" s="21"/>
      <c r="E7" s="5" t="s">
        <v>15</v>
      </c>
    </row>
    <row r="8" spans="1:5" ht="12.75">
      <c r="A8" s="4"/>
      <c r="B8" s="9"/>
      <c r="C8" s="5" t="s">
        <v>0</v>
      </c>
      <c r="D8" s="21"/>
      <c r="E8" s="5" t="s">
        <v>16</v>
      </c>
    </row>
    <row r="9" spans="1:5" ht="12.75">
      <c r="A9" s="4"/>
      <c r="B9" s="9"/>
      <c r="C9" s="5" t="s">
        <v>2</v>
      </c>
      <c r="D9" s="21"/>
      <c r="E9" s="5" t="s">
        <v>17</v>
      </c>
    </row>
    <row r="10" spans="1:5" ht="12.75">
      <c r="A10" s="4"/>
      <c r="B10" s="9"/>
      <c r="C10" s="16" t="str">
        <f>'p&amp;l'!C13</f>
        <v>31/03/06</v>
      </c>
      <c r="D10" s="22"/>
      <c r="E10" s="16" t="s">
        <v>251</v>
      </c>
    </row>
    <row r="11" spans="1:5" ht="12.75">
      <c r="A11" s="4"/>
      <c r="B11" s="9"/>
      <c r="C11" s="16"/>
      <c r="D11" s="22"/>
      <c r="E11" s="5" t="s">
        <v>21</v>
      </c>
    </row>
    <row r="12" spans="1:5" ht="12.75">
      <c r="A12" s="4"/>
      <c r="B12" s="9"/>
      <c r="C12" s="6" t="s">
        <v>6</v>
      </c>
      <c r="D12" s="21"/>
      <c r="E12" s="6" t="s">
        <v>6</v>
      </c>
    </row>
    <row r="13" spans="1:5" ht="12.75">
      <c r="A13" s="4"/>
      <c r="B13" s="9"/>
      <c r="C13" s="8"/>
      <c r="D13" s="4"/>
      <c r="E13" s="8"/>
    </row>
    <row r="14" spans="1:5" ht="12.75">
      <c r="A14" s="15"/>
      <c r="B14" s="9" t="s">
        <v>40</v>
      </c>
      <c r="C14" s="17">
        <v>13413</v>
      </c>
      <c r="D14" s="4"/>
      <c r="E14" s="17">
        <v>11318</v>
      </c>
    </row>
    <row r="15" spans="1:5" ht="12.75">
      <c r="A15" s="15"/>
      <c r="B15" s="9" t="s">
        <v>228</v>
      </c>
      <c r="C15" s="17">
        <v>2583</v>
      </c>
      <c r="D15" s="4"/>
      <c r="E15" s="17">
        <v>2689</v>
      </c>
    </row>
    <row r="16" spans="1:5" ht="12.75">
      <c r="A16" s="15"/>
      <c r="B16" s="9" t="s">
        <v>39</v>
      </c>
      <c r="C16" s="17">
        <v>10309</v>
      </c>
      <c r="D16" s="4"/>
      <c r="E16" s="17">
        <v>10516</v>
      </c>
    </row>
    <row r="17" spans="1:5" ht="12.75">
      <c r="A17" s="15"/>
      <c r="B17" s="9" t="s">
        <v>236</v>
      </c>
      <c r="C17" s="17">
        <v>1500</v>
      </c>
      <c r="D17" s="4"/>
      <c r="E17" s="17">
        <v>1500</v>
      </c>
    </row>
    <row r="18" spans="1:5" ht="12.75">
      <c r="A18" s="15"/>
      <c r="B18" s="9"/>
      <c r="C18" s="17"/>
      <c r="D18" s="4"/>
      <c r="E18" s="8"/>
    </row>
    <row r="19" spans="1:5" ht="12.75">
      <c r="A19" s="15"/>
      <c r="B19" s="9" t="s">
        <v>42</v>
      </c>
      <c r="C19" s="17"/>
      <c r="D19" s="4"/>
      <c r="E19" s="8"/>
    </row>
    <row r="20" spans="1:5" ht="12.75">
      <c r="A20" s="15"/>
      <c r="B20" s="27" t="s">
        <v>209</v>
      </c>
      <c r="C20" s="17">
        <v>10486</v>
      </c>
      <c r="D20" s="4"/>
      <c r="E20" s="17">
        <v>12802</v>
      </c>
    </row>
    <row r="21" spans="1:5" ht="12.75">
      <c r="A21" s="15"/>
      <c r="B21" s="27" t="s">
        <v>210</v>
      </c>
      <c r="C21" s="17">
        <v>250</v>
      </c>
      <c r="D21" s="4"/>
      <c r="E21" s="17">
        <v>325</v>
      </c>
    </row>
    <row r="22" spans="1:6" ht="12.75">
      <c r="A22" s="15"/>
      <c r="B22" s="27" t="s">
        <v>41</v>
      </c>
      <c r="C22" s="17">
        <v>81492</v>
      </c>
      <c r="D22" s="4"/>
      <c r="E22" s="17">
        <v>57420</v>
      </c>
      <c r="F22" s="31"/>
    </row>
    <row r="23" spans="1:5" ht="12.75">
      <c r="A23" s="15"/>
      <c r="B23" s="27" t="s">
        <v>52</v>
      </c>
      <c r="C23" s="17">
        <v>68486</v>
      </c>
      <c r="D23" s="4"/>
      <c r="E23" s="17">
        <v>57303</v>
      </c>
    </row>
    <row r="24" spans="1:6" ht="12.75">
      <c r="A24" s="15"/>
      <c r="B24" s="27" t="s">
        <v>53</v>
      </c>
      <c r="C24" s="17">
        <v>8740</v>
      </c>
      <c r="D24" s="4"/>
      <c r="E24" s="17">
        <v>4958</v>
      </c>
      <c r="F24" s="31"/>
    </row>
    <row r="25" spans="1:5" ht="12.75">
      <c r="A25" s="15"/>
      <c r="B25" s="27" t="s">
        <v>54</v>
      </c>
      <c r="C25" s="17">
        <v>823</v>
      </c>
      <c r="D25" s="4"/>
      <c r="E25" s="17">
        <v>2314</v>
      </c>
    </row>
    <row r="26" spans="1:5" ht="12.75">
      <c r="A26" s="15"/>
      <c r="B26" s="27" t="s">
        <v>244</v>
      </c>
      <c r="C26" s="17">
        <v>5540</v>
      </c>
      <c r="D26" s="4"/>
      <c r="E26" s="17">
        <v>3009</v>
      </c>
    </row>
    <row r="27" spans="1:5" ht="12.75">
      <c r="A27" s="15"/>
      <c r="B27" s="27" t="s">
        <v>253</v>
      </c>
      <c r="C27" s="17">
        <v>95</v>
      </c>
      <c r="D27" s="4"/>
      <c r="E27" s="17">
        <v>0</v>
      </c>
    </row>
    <row r="28" spans="1:5" ht="12.75">
      <c r="A28" s="15"/>
      <c r="B28" s="27" t="s">
        <v>208</v>
      </c>
      <c r="C28" s="17">
        <v>230</v>
      </c>
      <c r="D28" s="4"/>
      <c r="E28" s="17">
        <v>70</v>
      </c>
    </row>
    <row r="29" spans="1:6" ht="12.75">
      <c r="A29" s="15"/>
      <c r="B29" s="27" t="s">
        <v>55</v>
      </c>
      <c r="C29" s="17">
        <v>9054</v>
      </c>
      <c r="D29" s="4"/>
      <c r="E29" s="17">
        <v>15845</v>
      </c>
      <c r="F29" s="31"/>
    </row>
    <row r="30" spans="1:6" ht="12.75">
      <c r="A30" s="15"/>
      <c r="B30" s="27" t="s">
        <v>56</v>
      </c>
      <c r="C30" s="17">
        <v>9618</v>
      </c>
      <c r="D30" s="4"/>
      <c r="E30" s="17">
        <f>1690+20620</f>
        <v>22310</v>
      </c>
      <c r="F30" s="31"/>
    </row>
    <row r="31" spans="1:5" ht="12.75">
      <c r="A31" s="15"/>
      <c r="B31" s="27"/>
      <c r="C31" s="23"/>
      <c r="D31" s="4"/>
      <c r="E31" s="23"/>
    </row>
    <row r="32" spans="1:5" ht="12.75">
      <c r="A32" s="15"/>
      <c r="B32" s="9"/>
      <c r="C32" s="204">
        <f>SUM(C20:C31)</f>
        <v>194814</v>
      </c>
      <c r="D32" s="4"/>
      <c r="E32" s="204">
        <f>SUM(E20:E31)</f>
        <v>176356</v>
      </c>
    </row>
    <row r="33" spans="1:5" ht="12.75">
      <c r="A33" s="15"/>
      <c r="B33" s="9"/>
      <c r="C33" s="23"/>
      <c r="D33" s="4"/>
      <c r="E33" s="23"/>
    </row>
    <row r="34" spans="1:5" ht="12.75">
      <c r="A34" s="15"/>
      <c r="B34" s="9" t="s">
        <v>44</v>
      </c>
      <c r="C34" s="8"/>
      <c r="D34" s="4"/>
      <c r="E34" s="8"/>
    </row>
    <row r="35" spans="1:5" ht="12.75">
      <c r="A35" s="15"/>
      <c r="B35" s="27" t="s">
        <v>43</v>
      </c>
      <c r="C35" s="17">
        <v>52173</v>
      </c>
      <c r="D35" s="4"/>
      <c r="E35" s="17">
        <v>46880</v>
      </c>
    </row>
    <row r="36" spans="1:6" ht="12.75">
      <c r="A36" s="15"/>
      <c r="B36" s="27" t="s">
        <v>46</v>
      </c>
      <c r="C36" s="17">
        <v>1323</v>
      </c>
      <c r="D36" s="4"/>
      <c r="E36" s="17">
        <f>529+1669+225+1</f>
        <v>2424</v>
      </c>
      <c r="F36" s="31">
        <f>+E36+E35</f>
        <v>49304</v>
      </c>
    </row>
    <row r="37" spans="1:5" ht="12.75">
      <c r="A37" s="15"/>
      <c r="B37" s="27" t="s">
        <v>47</v>
      </c>
      <c r="C37" s="17">
        <v>1204</v>
      </c>
      <c r="D37" s="4"/>
      <c r="E37" s="17">
        <v>2254</v>
      </c>
    </row>
    <row r="38" spans="1:5" ht="12.75">
      <c r="A38" s="15"/>
      <c r="B38" s="27" t="s">
        <v>48</v>
      </c>
      <c r="C38" s="17">
        <v>0</v>
      </c>
      <c r="D38" s="4"/>
      <c r="E38" s="17">
        <v>0</v>
      </c>
    </row>
    <row r="39" spans="1:6" ht="12.75">
      <c r="A39" s="15"/>
      <c r="B39" s="27" t="s">
        <v>49</v>
      </c>
      <c r="C39" s="17">
        <v>27365</v>
      </c>
      <c r="D39" s="4"/>
      <c r="E39" s="17">
        <f>5000+426+23145</f>
        <v>28571</v>
      </c>
      <c r="F39" s="31">
        <f>+E39+E37</f>
        <v>30825</v>
      </c>
    </row>
    <row r="40" spans="1:5" ht="12.75">
      <c r="A40" s="15"/>
      <c r="B40" s="27" t="s">
        <v>50</v>
      </c>
      <c r="C40" s="17">
        <v>61</v>
      </c>
      <c r="D40" s="4"/>
      <c r="E40" s="17">
        <v>682</v>
      </c>
    </row>
    <row r="41" spans="1:5" ht="12.75">
      <c r="A41" s="15"/>
      <c r="B41" s="27" t="s">
        <v>252</v>
      </c>
      <c r="C41" s="17">
        <v>0</v>
      </c>
      <c r="D41" s="4"/>
      <c r="E41" s="17">
        <v>0</v>
      </c>
    </row>
    <row r="42" spans="1:5" ht="12.75">
      <c r="A42" s="15"/>
      <c r="B42" s="27" t="s">
        <v>51</v>
      </c>
      <c r="C42" s="17">
        <v>19701</v>
      </c>
      <c r="D42" s="4"/>
      <c r="E42" s="17">
        <v>5571</v>
      </c>
    </row>
    <row r="43" spans="1:5" ht="12.75">
      <c r="A43" s="15"/>
      <c r="B43" s="27"/>
      <c r="C43" s="23"/>
      <c r="D43" s="4"/>
      <c r="E43" s="23"/>
    </row>
    <row r="44" spans="1:5" ht="12.75">
      <c r="A44" s="15"/>
      <c r="B44" s="9"/>
      <c r="C44" s="205">
        <f>SUM(C35:C43)</f>
        <v>101827</v>
      </c>
      <c r="D44" s="4"/>
      <c r="E44" s="205">
        <f>SUM(E35:E43)</f>
        <v>86382</v>
      </c>
    </row>
    <row r="45" spans="1:5" ht="12.75">
      <c r="A45" s="15"/>
      <c r="B45" s="9"/>
      <c r="C45" s="23"/>
      <c r="D45" s="4"/>
      <c r="E45" s="23"/>
    </row>
    <row r="46" spans="1:5" ht="12.75">
      <c r="A46" s="15"/>
      <c r="B46" s="9"/>
      <c r="C46" s="8"/>
      <c r="D46" s="4"/>
      <c r="E46" s="17"/>
    </row>
    <row r="47" spans="1:5" ht="12.75">
      <c r="A47" s="15"/>
      <c r="B47" s="9" t="s">
        <v>45</v>
      </c>
      <c r="C47" s="17">
        <f>+C32-C44</f>
        <v>92987</v>
      </c>
      <c r="D47" s="4"/>
      <c r="E47" s="17">
        <f>+E32-E44</f>
        <v>89974</v>
      </c>
    </row>
    <row r="48" spans="1:5" ht="12.75">
      <c r="A48" s="15"/>
      <c r="B48" s="9"/>
      <c r="C48" s="17"/>
      <c r="D48" s="4"/>
      <c r="E48" s="17"/>
    </row>
    <row r="49" spans="1:5" ht="21" customHeight="1" thickBot="1">
      <c r="A49" s="15"/>
      <c r="B49" s="9"/>
      <c r="C49" s="24">
        <f>+C47+C14+C15+C16+C17</f>
        <v>120792</v>
      </c>
      <c r="D49" s="4"/>
      <c r="E49" s="24">
        <f>+E47+E14+E15+E16+E17</f>
        <v>115997</v>
      </c>
    </row>
    <row r="50" spans="1:5" ht="13.5" thickTop="1">
      <c r="A50" s="15"/>
      <c r="B50" s="9"/>
      <c r="C50" s="8"/>
      <c r="D50" s="4"/>
      <c r="E50" s="17"/>
    </row>
    <row r="51" spans="1:5" ht="12.75">
      <c r="A51" s="15"/>
      <c r="B51" s="9" t="s">
        <v>57</v>
      </c>
      <c r="C51" s="8"/>
      <c r="D51" s="4"/>
      <c r="E51" s="8"/>
    </row>
    <row r="52" spans="1:5" ht="12.75">
      <c r="A52" s="15"/>
      <c r="B52" s="9"/>
      <c r="C52" s="8"/>
      <c r="D52" s="4"/>
      <c r="E52" s="8"/>
    </row>
    <row r="53" spans="1:5" ht="12.75">
      <c r="A53" s="15"/>
      <c r="B53" s="9" t="s">
        <v>18</v>
      </c>
      <c r="C53" s="17">
        <v>46260</v>
      </c>
      <c r="D53" s="4"/>
      <c r="E53" s="17">
        <v>46260</v>
      </c>
    </row>
    <row r="54" spans="1:5" ht="12.75">
      <c r="A54" s="15"/>
      <c r="B54" s="9" t="s">
        <v>19</v>
      </c>
      <c r="C54" s="17">
        <f>7297+58913+1433+382</f>
        <v>68025</v>
      </c>
      <c r="D54" s="4"/>
      <c r="E54" s="17">
        <v>64064</v>
      </c>
    </row>
    <row r="55" spans="1:5" ht="12.75">
      <c r="A55" s="15"/>
      <c r="B55" s="27"/>
      <c r="C55" s="206"/>
      <c r="D55" s="4"/>
      <c r="E55" s="206"/>
    </row>
    <row r="56" spans="1:5" ht="12.75">
      <c r="A56" s="15"/>
      <c r="B56" s="9"/>
      <c r="C56" s="18">
        <f>SUM(C53:C55)</f>
        <v>114285</v>
      </c>
      <c r="D56" s="4"/>
      <c r="E56" s="18">
        <f>SUM(E53:E55)</f>
        <v>110324</v>
      </c>
    </row>
    <row r="57" spans="1:5" ht="12.75">
      <c r="A57" s="15"/>
      <c r="B57" s="27"/>
      <c r="C57" s="8"/>
      <c r="D57" s="4"/>
      <c r="E57" s="8"/>
    </row>
    <row r="58" spans="1:5" ht="12.75">
      <c r="A58" s="15"/>
      <c r="B58" s="9" t="s">
        <v>59</v>
      </c>
      <c r="C58" s="17">
        <v>2361</v>
      </c>
      <c r="D58" s="4"/>
      <c r="E58" s="17">
        <v>2141</v>
      </c>
    </row>
    <row r="59" spans="1:5" ht="12.75">
      <c r="A59" s="15"/>
      <c r="B59" s="9"/>
      <c r="C59" s="8"/>
      <c r="D59" s="4"/>
      <c r="E59" s="8"/>
    </row>
    <row r="60" spans="1:5" ht="12.75">
      <c r="A60" s="15"/>
      <c r="B60" s="9" t="s">
        <v>58</v>
      </c>
      <c r="C60" s="8"/>
      <c r="D60" s="4"/>
      <c r="E60" s="8"/>
    </row>
    <row r="61" spans="1:5" ht="12.75">
      <c r="A61" s="15"/>
      <c r="B61" s="27" t="s">
        <v>47</v>
      </c>
      <c r="C61" s="17">
        <v>3974</v>
      </c>
      <c r="D61" s="4"/>
      <c r="E61" s="17">
        <v>3157</v>
      </c>
    </row>
    <row r="62" spans="1:5" ht="12.75">
      <c r="A62" s="15"/>
      <c r="B62" s="27" t="s">
        <v>61</v>
      </c>
      <c r="C62" s="17">
        <v>0</v>
      </c>
      <c r="D62" s="4"/>
      <c r="E62" s="17">
        <v>203</v>
      </c>
    </row>
    <row r="63" spans="1:5" ht="12.75">
      <c r="A63" s="15"/>
      <c r="B63" s="27"/>
      <c r="C63" s="17"/>
      <c r="D63" s="4"/>
      <c r="E63" s="17"/>
    </row>
    <row r="64" spans="1:5" ht="12.75">
      <c r="A64" s="15"/>
      <c r="B64" s="9" t="s">
        <v>60</v>
      </c>
      <c r="C64" s="17"/>
      <c r="D64" s="4"/>
      <c r="E64" s="17"/>
    </row>
    <row r="65" spans="1:5" ht="12.75">
      <c r="A65" s="15"/>
      <c r="B65" s="27"/>
      <c r="C65" s="17"/>
      <c r="D65" s="4"/>
      <c r="E65" s="17"/>
    </row>
    <row r="66" spans="1:5" ht="12.75">
      <c r="A66" s="15"/>
      <c r="B66" s="27" t="s">
        <v>188</v>
      </c>
      <c r="C66" s="17">
        <v>172</v>
      </c>
      <c r="D66" s="4"/>
      <c r="E66" s="17">
        <v>172</v>
      </c>
    </row>
    <row r="67" spans="1:5" ht="12.75">
      <c r="A67" s="15"/>
      <c r="B67" s="9"/>
      <c r="C67" s="8"/>
      <c r="D67" s="4"/>
      <c r="E67" s="8"/>
    </row>
    <row r="68" spans="1:5" ht="20.25" customHeight="1" thickBot="1">
      <c r="A68" s="15"/>
      <c r="B68" s="9"/>
      <c r="C68" s="25">
        <f>SUM(C56:C67)</f>
        <v>120792</v>
      </c>
      <c r="D68" s="4"/>
      <c r="E68" s="25">
        <f>SUM(E56:E67)</f>
        <v>115997</v>
      </c>
    </row>
    <row r="69" spans="1:5" ht="13.5" thickTop="1">
      <c r="A69" s="15"/>
      <c r="B69" s="9"/>
      <c r="C69" s="18">
        <f>+C49-C68</f>
        <v>0</v>
      </c>
      <c r="D69" s="4"/>
      <c r="E69" s="18">
        <f>+E49-E68</f>
        <v>0</v>
      </c>
    </row>
    <row r="70" spans="1:5" ht="12.75">
      <c r="A70" s="15"/>
      <c r="B70" s="9"/>
      <c r="C70" s="8"/>
      <c r="D70" s="4"/>
      <c r="E70" s="8"/>
    </row>
    <row r="71" spans="1:5" ht="13.5" thickBot="1">
      <c r="A71" s="15"/>
      <c r="B71" s="9" t="s">
        <v>258</v>
      </c>
      <c r="C71" s="26">
        <f>+(C56+C58)/C53</f>
        <v>2.5215304798962386</v>
      </c>
      <c r="D71" s="4"/>
      <c r="E71" s="26">
        <f>+(E56+E58)/E53</f>
        <v>2.4311500216169475</v>
      </c>
    </row>
    <row r="72" spans="1:5" ht="13.5" thickTop="1">
      <c r="A72" s="15"/>
      <c r="B72" s="9"/>
      <c r="C72" s="10"/>
      <c r="D72" s="4"/>
      <c r="E72" s="10"/>
    </row>
    <row r="73" ht="12.75">
      <c r="D73" s="4"/>
    </row>
    <row r="74" spans="3:5" ht="12.75">
      <c r="C74" s="31">
        <f>+C49-C68</f>
        <v>0</v>
      </c>
      <c r="D74" s="4"/>
      <c r="E74" s="31">
        <f>+E49-E68</f>
        <v>0</v>
      </c>
    </row>
    <row r="75" ht="12.75">
      <c r="D75" s="4"/>
    </row>
    <row r="76" ht="12.75">
      <c r="D76" s="4"/>
    </row>
    <row r="77" ht="12.75">
      <c r="D77" s="4"/>
    </row>
    <row r="78" spans="2:4" ht="12.75">
      <c r="B78" s="4" t="s">
        <v>155</v>
      </c>
      <c r="D78" s="4"/>
    </row>
    <row r="79" spans="2:4" ht="12.75">
      <c r="B79" s="4" t="s">
        <v>243</v>
      </c>
      <c r="D79" s="4"/>
    </row>
    <row r="80" ht="12.75">
      <c r="D80" s="4"/>
    </row>
    <row r="81" spans="1:4" ht="12.75">
      <c r="A81" s="19"/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</sheetData>
  <printOptions/>
  <pageMargins left="0.75" right="0.75" top="0.27" bottom="0.52" header="0.5" footer="0.4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63"/>
  <sheetViews>
    <sheetView tabSelected="1" zoomScale="75" zoomScaleNormal="75" workbookViewId="0" topLeftCell="A3">
      <selection activeCell="G97" sqref="G97"/>
    </sheetView>
  </sheetViews>
  <sheetFormatPr defaultColWidth="9.140625" defaultRowHeight="12.75"/>
  <cols>
    <col min="1" max="1" width="19.8515625" style="0" customWidth="1"/>
    <col min="2" max="2" width="36.28125" style="0" customWidth="1"/>
    <col min="3" max="3" width="9.57421875" style="0" customWidth="1"/>
    <col min="4" max="4" width="5.7109375" style="0" customWidth="1"/>
    <col min="5" max="5" width="22.57421875" style="0" customWidth="1"/>
    <col min="6" max="6" width="7.00390625" style="0" customWidth="1"/>
    <col min="7" max="7" width="21.57421875" style="0" customWidth="1"/>
    <col min="8" max="8" width="2.28125" style="0" customWidth="1"/>
    <col min="9" max="9" width="16.7109375" style="0" customWidth="1"/>
    <col min="10" max="10" width="1.57421875" style="0" customWidth="1"/>
    <col min="11" max="11" width="15.8515625" style="0" customWidth="1"/>
  </cols>
  <sheetData>
    <row r="1" spans="1:11" ht="14.25">
      <c r="A1" s="144" t="s">
        <v>186</v>
      </c>
      <c r="B1" s="144"/>
      <c r="C1" s="144"/>
      <c r="D1" s="144"/>
      <c r="E1" s="144"/>
      <c r="F1" s="144"/>
      <c r="G1" s="144"/>
      <c r="H1" s="145"/>
      <c r="I1" s="145"/>
      <c r="J1" s="145"/>
      <c r="K1" s="145"/>
    </row>
    <row r="2" spans="1:11" ht="15">
      <c r="A2" s="127" t="str">
        <f>'bs'!A2</f>
        <v>Unaudited Results for 3rd Quarter Ended 31st March 2006</v>
      </c>
      <c r="B2" s="127"/>
      <c r="C2" s="127"/>
      <c r="D2" s="127"/>
      <c r="E2" s="127"/>
      <c r="F2" s="127"/>
      <c r="G2" s="127"/>
      <c r="H2" s="45"/>
      <c r="I2" s="46"/>
      <c r="J2" s="46"/>
      <c r="K2" s="46"/>
    </row>
    <row r="3" spans="1:11" ht="15">
      <c r="A3" s="127"/>
      <c r="B3" s="127"/>
      <c r="C3" s="127"/>
      <c r="D3" s="127"/>
      <c r="E3" s="127"/>
      <c r="F3" s="127"/>
      <c r="G3" s="127"/>
      <c r="H3" s="45"/>
      <c r="I3" s="46"/>
      <c r="J3" s="46"/>
      <c r="K3" s="46"/>
    </row>
    <row r="4" spans="1:11" ht="14.25">
      <c r="A4" s="144" t="s">
        <v>152</v>
      </c>
      <c r="B4" s="146"/>
      <c r="C4" s="146"/>
      <c r="D4" s="146"/>
      <c r="E4" s="146"/>
      <c r="F4" s="146"/>
      <c r="G4" s="146"/>
      <c r="H4" s="145"/>
      <c r="I4" s="145"/>
      <c r="J4" s="145"/>
      <c r="K4" s="145"/>
    </row>
    <row r="5" spans="1:11" ht="15">
      <c r="A5" s="45"/>
      <c r="B5" s="45"/>
      <c r="C5" s="45"/>
      <c r="D5" s="44"/>
      <c r="E5" s="45"/>
      <c r="F5" s="45"/>
      <c r="G5" s="45"/>
      <c r="H5" s="45"/>
      <c r="I5" s="46"/>
      <c r="J5" s="46"/>
      <c r="K5" s="46"/>
    </row>
    <row r="6" spans="1:11" ht="15">
      <c r="A6" s="45"/>
      <c r="B6" s="45"/>
      <c r="C6" s="47"/>
      <c r="D6" s="44"/>
      <c r="E6" s="50" t="s">
        <v>146</v>
      </c>
      <c r="F6" s="49"/>
      <c r="G6" s="48" t="s">
        <v>3</v>
      </c>
      <c r="H6" s="48"/>
      <c r="I6" s="48"/>
      <c r="J6" s="50"/>
      <c r="K6" s="45"/>
    </row>
    <row r="7" spans="1:11" ht="15">
      <c r="A7" s="45"/>
      <c r="B7" s="45"/>
      <c r="C7" s="47"/>
      <c r="D7" s="44"/>
      <c r="E7" s="50" t="s">
        <v>147</v>
      </c>
      <c r="F7" s="49"/>
      <c r="G7" s="50" t="s">
        <v>4</v>
      </c>
      <c r="H7" s="48"/>
      <c r="I7" s="48"/>
      <c r="J7" s="50"/>
      <c r="K7" s="50"/>
    </row>
    <row r="8" spans="1:11" ht="15">
      <c r="A8" s="45"/>
      <c r="B8" s="45"/>
      <c r="C8" s="47"/>
      <c r="D8" s="44"/>
      <c r="E8" s="50" t="s">
        <v>2</v>
      </c>
      <c r="F8" s="49"/>
      <c r="G8" s="50" t="s">
        <v>148</v>
      </c>
      <c r="H8" s="48"/>
      <c r="I8" s="48"/>
      <c r="J8" s="50"/>
      <c r="K8" s="50"/>
    </row>
    <row r="9" spans="1:11" ht="15">
      <c r="A9" s="45"/>
      <c r="B9" s="45"/>
      <c r="C9" s="45"/>
      <c r="D9" s="45"/>
      <c r="E9" s="51"/>
      <c r="F9" s="52"/>
      <c r="G9" s="51"/>
      <c r="H9" s="45"/>
      <c r="I9" s="51"/>
      <c r="J9" s="52"/>
      <c r="K9" s="51"/>
    </row>
    <row r="10" spans="1:11" ht="15">
      <c r="A10" s="45"/>
      <c r="B10" s="45"/>
      <c r="C10" s="45"/>
      <c r="D10" s="45"/>
      <c r="E10" s="53" t="s">
        <v>264</v>
      </c>
      <c r="F10" s="52"/>
      <c r="G10" s="53" t="s">
        <v>263</v>
      </c>
      <c r="H10" s="45"/>
      <c r="I10" s="51"/>
      <c r="J10" s="52"/>
      <c r="K10" s="51"/>
    </row>
    <row r="11" spans="1:11" ht="15">
      <c r="A11" s="45"/>
      <c r="B11" s="45"/>
      <c r="C11" s="125" t="s">
        <v>149</v>
      </c>
      <c r="D11" s="45"/>
      <c r="E11" s="53" t="s">
        <v>6</v>
      </c>
      <c r="F11" s="52"/>
      <c r="G11" s="53" t="s">
        <v>6</v>
      </c>
      <c r="H11" s="45"/>
      <c r="I11" s="53"/>
      <c r="J11" s="52"/>
      <c r="K11" s="53"/>
    </row>
    <row r="12" spans="1:11" ht="15">
      <c r="A12" s="54" t="s">
        <v>82</v>
      </c>
      <c r="B12" s="45"/>
      <c r="C12" s="45"/>
      <c r="D12" s="45"/>
      <c r="E12" s="46"/>
      <c r="F12" s="46"/>
      <c r="G12" s="46"/>
      <c r="H12" s="45"/>
      <c r="I12" s="46"/>
      <c r="J12" s="46"/>
      <c r="K12" s="46"/>
    </row>
    <row r="13" spans="1:11" ht="15">
      <c r="A13" s="55"/>
      <c r="B13" s="45"/>
      <c r="C13" s="45"/>
      <c r="D13" s="45"/>
      <c r="E13" s="46"/>
      <c r="F13" s="46"/>
      <c r="G13" s="58"/>
      <c r="H13" s="45"/>
      <c r="I13" s="56"/>
      <c r="J13" s="56"/>
      <c r="K13" s="56"/>
    </row>
    <row r="14" spans="1:11" ht="15">
      <c r="A14" s="57" t="s">
        <v>83</v>
      </c>
      <c r="B14" s="58"/>
      <c r="C14" s="58"/>
      <c r="D14" s="58"/>
      <c r="E14" s="128">
        <f>+'p&amp;l'!E36</f>
        <v>8576</v>
      </c>
      <c r="F14" s="212"/>
      <c r="G14" s="209">
        <v>9777</v>
      </c>
      <c r="H14" s="58"/>
      <c r="I14" s="59"/>
      <c r="J14" s="59"/>
      <c r="K14" s="59"/>
    </row>
    <row r="15" spans="1:11" ht="15">
      <c r="A15" s="60"/>
      <c r="B15" s="58"/>
      <c r="C15" s="58"/>
      <c r="D15" s="58"/>
      <c r="E15" s="128"/>
      <c r="F15" s="212"/>
      <c r="G15" s="212"/>
      <c r="H15" s="58"/>
      <c r="I15" s="59"/>
      <c r="J15" s="59"/>
      <c r="K15" s="59"/>
    </row>
    <row r="16" spans="1:11" ht="15">
      <c r="A16" s="57" t="s">
        <v>84</v>
      </c>
      <c r="B16" s="58"/>
      <c r="C16" s="58"/>
      <c r="D16" s="58"/>
      <c r="E16" s="128"/>
      <c r="F16" s="212"/>
      <c r="G16" s="212"/>
      <c r="H16" s="58"/>
      <c r="I16" s="59"/>
      <c r="J16" s="59"/>
      <c r="K16" s="59"/>
    </row>
    <row r="17" spans="1:11" ht="15">
      <c r="A17" s="60"/>
      <c r="B17" s="58"/>
      <c r="C17" s="58"/>
      <c r="D17" s="58"/>
      <c r="E17" s="128"/>
      <c r="F17" s="212"/>
      <c r="G17" s="212"/>
      <c r="H17" s="58"/>
      <c r="I17" s="59"/>
      <c r="J17" s="59"/>
      <c r="K17" s="59"/>
    </row>
    <row r="18" spans="1:11" ht="15">
      <c r="A18" s="57" t="s">
        <v>85</v>
      </c>
      <c r="B18" s="58"/>
      <c r="C18" s="58"/>
      <c r="D18" s="58"/>
      <c r="E18" s="128">
        <v>0</v>
      </c>
      <c r="F18" s="212"/>
      <c r="G18" s="209">
        <v>0</v>
      </c>
      <c r="H18" s="58"/>
      <c r="I18" s="59"/>
      <c r="J18" s="59"/>
      <c r="K18" s="59"/>
    </row>
    <row r="19" spans="1:11" ht="15">
      <c r="A19" s="60" t="s">
        <v>86</v>
      </c>
      <c r="B19" s="58"/>
      <c r="C19" s="58"/>
      <c r="D19" s="58"/>
      <c r="E19" s="128">
        <v>3195</v>
      </c>
      <c r="F19" s="212"/>
      <c r="G19" s="209">
        <v>2813</v>
      </c>
      <c r="H19" s="58"/>
      <c r="I19" s="59"/>
      <c r="J19" s="59"/>
      <c r="K19" s="59"/>
    </row>
    <row r="20" spans="1:11" ht="15">
      <c r="A20" s="60" t="s">
        <v>240</v>
      </c>
      <c r="B20" s="58"/>
      <c r="C20" s="58"/>
      <c r="D20" s="58"/>
      <c r="E20" s="128">
        <v>30</v>
      </c>
      <c r="F20" s="212"/>
      <c r="G20" s="209">
        <v>7</v>
      </c>
      <c r="H20" s="58"/>
      <c r="I20" s="59"/>
      <c r="J20" s="59"/>
      <c r="K20" s="59"/>
    </row>
    <row r="21" spans="1:11" ht="15">
      <c r="A21" s="60" t="s">
        <v>87</v>
      </c>
      <c r="B21" s="58"/>
      <c r="C21" s="58"/>
      <c r="D21" s="58"/>
      <c r="E21" s="128">
        <v>-25</v>
      </c>
      <c r="F21" s="212"/>
      <c r="G21" s="209">
        <v>-28</v>
      </c>
      <c r="H21" s="58"/>
      <c r="I21" s="59"/>
      <c r="J21" s="59"/>
      <c r="K21" s="59"/>
    </row>
    <row r="22" spans="1:11" ht="15">
      <c r="A22" s="60" t="s">
        <v>238</v>
      </c>
      <c r="B22" s="58"/>
      <c r="C22" s="58"/>
      <c r="D22" s="58"/>
      <c r="E22" s="128">
        <v>0</v>
      </c>
      <c r="F22" s="212"/>
      <c r="G22" s="209">
        <v>0</v>
      </c>
      <c r="H22" s="58"/>
      <c r="I22" s="59"/>
      <c r="J22" s="59"/>
      <c r="K22" s="59"/>
    </row>
    <row r="23" spans="1:11" ht="15">
      <c r="A23" s="60" t="s">
        <v>226</v>
      </c>
      <c r="B23" s="58"/>
      <c r="C23" s="58"/>
      <c r="D23" s="58"/>
      <c r="E23" s="128">
        <v>0</v>
      </c>
      <c r="F23" s="212"/>
      <c r="G23" s="209">
        <v>0</v>
      </c>
      <c r="H23" s="58"/>
      <c r="I23" s="59"/>
      <c r="J23" s="59"/>
      <c r="K23" s="59"/>
    </row>
    <row r="24" spans="1:11" ht="15">
      <c r="A24" s="60" t="s">
        <v>88</v>
      </c>
      <c r="B24" s="58"/>
      <c r="C24" s="58"/>
      <c r="D24" s="58"/>
      <c r="E24" s="128">
        <f>-'p&amp;l'!E29</f>
        <v>-572</v>
      </c>
      <c r="F24" s="212"/>
      <c r="G24" s="209">
        <f>-'p&amp;l'!F29</f>
        <v>-459</v>
      </c>
      <c r="H24" s="58"/>
      <c r="I24" s="59"/>
      <c r="J24" s="59"/>
      <c r="K24" s="59"/>
    </row>
    <row r="25" spans="1:11" ht="15">
      <c r="A25" s="57" t="s">
        <v>89</v>
      </c>
      <c r="B25" s="58"/>
      <c r="C25" s="58"/>
      <c r="D25" s="58"/>
      <c r="E25" s="128">
        <v>2351</v>
      </c>
      <c r="F25" s="212"/>
      <c r="G25" s="209">
        <v>1839</v>
      </c>
      <c r="H25" s="58"/>
      <c r="I25" s="59"/>
      <c r="J25" s="59"/>
      <c r="K25" s="59"/>
    </row>
    <row r="26" spans="1:11" ht="15">
      <c r="A26" s="60" t="s">
        <v>90</v>
      </c>
      <c r="B26" s="58"/>
      <c r="C26" s="58"/>
      <c r="D26" s="58"/>
      <c r="E26" s="128"/>
      <c r="F26" s="212"/>
      <c r="G26" s="209"/>
      <c r="H26" s="115"/>
      <c r="I26" s="61"/>
      <c r="J26" s="61"/>
      <c r="K26" s="61"/>
    </row>
    <row r="27" spans="1:11" ht="15">
      <c r="A27" s="60" t="s">
        <v>229</v>
      </c>
      <c r="B27" s="58"/>
      <c r="C27" s="58"/>
      <c r="D27" s="58"/>
      <c r="E27" s="172">
        <v>106</v>
      </c>
      <c r="F27" s="212"/>
      <c r="G27" s="209">
        <v>106</v>
      </c>
      <c r="H27" s="115"/>
      <c r="I27" s="61"/>
      <c r="J27" s="61"/>
      <c r="K27" s="61"/>
    </row>
    <row r="28" spans="1:11" ht="15">
      <c r="A28" s="60" t="s">
        <v>239</v>
      </c>
      <c r="B28" s="58"/>
      <c r="C28" s="58"/>
      <c r="D28" s="58"/>
      <c r="E28" s="172">
        <v>0</v>
      </c>
      <c r="F28" s="212"/>
      <c r="G28" s="209">
        <v>0</v>
      </c>
      <c r="H28" s="115"/>
      <c r="I28" s="61"/>
      <c r="J28" s="61"/>
      <c r="K28" s="61"/>
    </row>
    <row r="29" spans="1:11" ht="15">
      <c r="A29" s="60" t="s">
        <v>91</v>
      </c>
      <c r="B29" s="58"/>
      <c r="C29" s="58"/>
      <c r="D29" s="58"/>
      <c r="E29" s="172">
        <v>0</v>
      </c>
      <c r="F29" s="58"/>
      <c r="G29" s="150"/>
      <c r="H29" s="115"/>
      <c r="I29" s="61"/>
      <c r="J29" s="61"/>
      <c r="K29" s="61"/>
    </row>
    <row r="30" spans="1:11" ht="15">
      <c r="A30" s="60"/>
      <c r="B30" s="58"/>
      <c r="C30" s="58"/>
      <c r="D30" s="58"/>
      <c r="E30" s="110"/>
      <c r="F30" s="58"/>
      <c r="G30" s="151"/>
      <c r="H30" s="115"/>
      <c r="I30" s="61"/>
      <c r="J30" s="61"/>
      <c r="K30" s="61"/>
    </row>
    <row r="31" spans="1:11" ht="15">
      <c r="A31" s="57" t="s">
        <v>92</v>
      </c>
      <c r="B31" s="58"/>
      <c r="C31" s="58"/>
      <c r="D31" s="58"/>
      <c r="E31" s="128">
        <f>SUM(E13:E30)</f>
        <v>13661</v>
      </c>
      <c r="F31" s="58"/>
      <c r="G31" s="150">
        <f>SUM(G14:G30)</f>
        <v>14055</v>
      </c>
      <c r="H31" s="115"/>
      <c r="I31" s="61"/>
      <c r="J31" s="61"/>
      <c r="K31" s="61"/>
    </row>
    <row r="32" spans="1:11" ht="15">
      <c r="A32" s="57"/>
      <c r="B32" s="58"/>
      <c r="C32" s="58"/>
      <c r="D32" s="58"/>
      <c r="E32" s="128"/>
      <c r="F32" s="58"/>
      <c r="G32" s="115"/>
      <c r="H32" s="115"/>
      <c r="I32" s="61"/>
      <c r="J32" s="61"/>
      <c r="K32" s="61"/>
    </row>
    <row r="33" spans="1:11" ht="15">
      <c r="A33" s="57" t="s">
        <v>93</v>
      </c>
      <c r="B33" s="58"/>
      <c r="C33" s="58"/>
      <c r="D33" s="58"/>
      <c r="E33" s="128"/>
      <c r="F33" s="58"/>
      <c r="G33" s="115"/>
      <c r="H33" s="115"/>
      <c r="I33" s="61"/>
      <c r="J33" s="61"/>
      <c r="K33" s="61"/>
    </row>
    <row r="34" spans="1:11" ht="15">
      <c r="A34" s="57"/>
      <c r="B34" s="58"/>
      <c r="C34" s="58"/>
      <c r="D34" s="58"/>
      <c r="E34" s="128"/>
      <c r="F34" s="58"/>
      <c r="G34" s="115"/>
      <c r="H34" s="115"/>
      <c r="I34" s="61"/>
      <c r="J34" s="61"/>
      <c r="K34" s="61"/>
    </row>
    <row r="35" spans="1:11" ht="15">
      <c r="A35" s="57" t="s">
        <v>94</v>
      </c>
      <c r="B35" s="58"/>
      <c r="C35" s="58"/>
      <c r="D35" s="58"/>
      <c r="E35" s="128">
        <v>75</v>
      </c>
      <c r="F35" s="58"/>
      <c r="G35" s="150">
        <v>3752</v>
      </c>
      <c r="H35" s="115"/>
      <c r="I35" s="61"/>
      <c r="J35" s="61"/>
      <c r="K35" s="61"/>
    </row>
    <row r="36" spans="1:11" ht="15">
      <c r="A36" s="60" t="s">
        <v>95</v>
      </c>
      <c r="B36" s="58"/>
      <c r="C36" s="58"/>
      <c r="D36" s="58"/>
      <c r="E36" s="128">
        <v>-40171</v>
      </c>
      <c r="F36" s="58"/>
      <c r="G36" s="150">
        <v>-39138</v>
      </c>
      <c r="H36" s="115"/>
      <c r="I36" s="61"/>
      <c r="J36" s="61"/>
      <c r="K36" s="61"/>
    </row>
    <row r="37" spans="1:11" ht="15">
      <c r="A37" s="60" t="s">
        <v>96</v>
      </c>
      <c r="B37" s="58"/>
      <c r="C37" s="58"/>
      <c r="D37" s="58"/>
      <c r="E37" s="128">
        <v>2316</v>
      </c>
      <c r="F37" s="58"/>
      <c r="G37" s="150">
        <v>2249</v>
      </c>
      <c r="H37" s="115"/>
      <c r="I37" s="61"/>
      <c r="J37" s="61"/>
      <c r="K37" s="61"/>
    </row>
    <row r="38" spans="1:11" ht="15">
      <c r="A38" s="60" t="s">
        <v>97</v>
      </c>
      <c r="B38" s="58"/>
      <c r="C38" s="58"/>
      <c r="D38" s="58"/>
      <c r="E38" s="130">
        <v>4193</v>
      </c>
      <c r="F38" s="58"/>
      <c r="G38" s="115">
        <v>3405</v>
      </c>
      <c r="H38" s="115"/>
      <c r="I38" s="61"/>
      <c r="J38" s="61"/>
      <c r="K38" s="61"/>
    </row>
    <row r="39" spans="1:11" ht="15">
      <c r="A39" s="58"/>
      <c r="B39" s="58"/>
      <c r="C39" s="58"/>
      <c r="D39" s="58"/>
      <c r="E39" s="114"/>
      <c r="F39" s="58"/>
      <c r="G39" s="114"/>
      <c r="H39" s="115"/>
      <c r="I39" s="61"/>
      <c r="J39" s="61"/>
      <c r="K39" s="61"/>
    </row>
    <row r="40" spans="1:11" ht="15">
      <c r="A40" s="57" t="s">
        <v>98</v>
      </c>
      <c r="B40" s="58"/>
      <c r="C40" s="58"/>
      <c r="D40" s="58"/>
      <c r="E40" s="128">
        <f>SUM(E31:E39)</f>
        <v>-19926</v>
      </c>
      <c r="F40" s="58"/>
      <c r="G40" s="150">
        <f>SUM(G35:G38)+G31</f>
        <v>-15677</v>
      </c>
      <c r="H40" s="115"/>
      <c r="I40" s="61"/>
      <c r="J40" s="61"/>
      <c r="K40" s="61"/>
    </row>
    <row r="41" spans="1:11" ht="15">
      <c r="A41" s="60"/>
      <c r="B41" s="58"/>
      <c r="C41" s="58"/>
      <c r="D41" s="58"/>
      <c r="F41" s="58"/>
      <c r="G41" s="115"/>
      <c r="H41" s="115"/>
      <c r="I41" s="61"/>
      <c r="J41" s="61"/>
      <c r="K41" s="61"/>
    </row>
    <row r="42" spans="1:11" ht="15">
      <c r="A42" s="57" t="s">
        <v>99</v>
      </c>
      <c r="B42" s="58"/>
      <c r="C42" s="58"/>
      <c r="D42" s="58"/>
      <c r="E42" s="128">
        <f>-E24</f>
        <v>572</v>
      </c>
      <c r="F42" s="58"/>
      <c r="G42" s="128">
        <f>-G24</f>
        <v>459</v>
      </c>
      <c r="H42" s="58"/>
      <c r="I42" s="59"/>
      <c r="J42" s="59"/>
      <c r="K42" s="59"/>
    </row>
    <row r="43" spans="1:12" ht="15">
      <c r="A43" s="57" t="s">
        <v>100</v>
      </c>
      <c r="B43" s="58"/>
      <c r="C43" s="58"/>
      <c r="D43" s="58"/>
      <c r="E43" s="128">
        <f>-E25</f>
        <v>-2351</v>
      </c>
      <c r="F43" s="58"/>
      <c r="G43" s="128">
        <v>-1839</v>
      </c>
      <c r="H43" s="115"/>
      <c r="I43" s="61"/>
      <c r="J43" s="61"/>
      <c r="K43" s="61"/>
      <c r="L43" s="113"/>
    </row>
    <row r="44" spans="1:12" ht="15">
      <c r="A44" s="57" t="s">
        <v>101</v>
      </c>
      <c r="B44" s="58"/>
      <c r="C44" s="58"/>
      <c r="D44" s="58"/>
      <c r="E44" s="128">
        <v>-3371</v>
      </c>
      <c r="F44" s="58"/>
      <c r="G44" s="150">
        <v>-2800</v>
      </c>
      <c r="H44" s="115"/>
      <c r="I44" s="61"/>
      <c r="J44" s="61"/>
      <c r="K44" s="61"/>
      <c r="L44" s="113"/>
    </row>
    <row r="45" spans="1:12" ht="15">
      <c r="A45" s="58"/>
      <c r="B45" s="58"/>
      <c r="C45" s="58"/>
      <c r="D45" s="58"/>
      <c r="E45" s="129"/>
      <c r="F45" s="58"/>
      <c r="G45" s="151"/>
      <c r="H45" s="115"/>
      <c r="I45" s="61"/>
      <c r="J45" s="61"/>
      <c r="K45" s="61"/>
      <c r="L45" s="113"/>
    </row>
    <row r="46" spans="1:12" ht="15">
      <c r="A46" s="57" t="s">
        <v>102</v>
      </c>
      <c r="B46" s="58"/>
      <c r="C46" s="58"/>
      <c r="D46" s="58"/>
      <c r="E46" s="128">
        <f>SUM(E40:E45)</f>
        <v>-25076</v>
      </c>
      <c r="F46" s="58"/>
      <c r="G46" s="150">
        <f>SUM(G40:G45)</f>
        <v>-19857</v>
      </c>
      <c r="H46" s="115"/>
      <c r="I46" s="61"/>
      <c r="J46" s="61"/>
      <c r="K46" s="61"/>
      <c r="L46" s="113"/>
    </row>
    <row r="47" spans="1:11" ht="15">
      <c r="A47" s="57"/>
      <c r="B47" s="58"/>
      <c r="C47" s="58"/>
      <c r="D47" s="58"/>
      <c r="E47" s="109"/>
      <c r="F47" s="58"/>
      <c r="G47" s="58"/>
      <c r="H47" s="58"/>
      <c r="I47" s="59"/>
      <c r="J47" s="59"/>
      <c r="K47" s="59"/>
    </row>
    <row r="48" spans="1:11" ht="15">
      <c r="A48" s="57"/>
      <c r="B48" s="58"/>
      <c r="C48" s="58"/>
      <c r="D48" s="58"/>
      <c r="E48" s="109"/>
      <c r="F48" s="58"/>
      <c r="G48" s="58"/>
      <c r="H48" s="58"/>
      <c r="I48" s="59"/>
      <c r="J48" s="59"/>
      <c r="K48" s="59"/>
    </row>
    <row r="49" spans="1:11" ht="15">
      <c r="A49" s="42" t="s">
        <v>103</v>
      </c>
      <c r="B49" s="58"/>
      <c r="C49" s="58"/>
      <c r="D49" s="58"/>
      <c r="E49" s="109"/>
      <c r="F49" s="58"/>
      <c r="G49" s="58"/>
      <c r="H49" s="58"/>
      <c r="I49" s="59"/>
      <c r="J49" s="59"/>
      <c r="K49" s="59"/>
    </row>
    <row r="50" spans="1:11" ht="15">
      <c r="A50" s="42"/>
      <c r="B50" s="58"/>
      <c r="C50" s="58"/>
      <c r="D50" s="58"/>
      <c r="E50" s="109"/>
      <c r="F50" s="58"/>
      <c r="G50" s="58"/>
      <c r="H50" s="58"/>
      <c r="I50" s="59"/>
      <c r="J50" s="59"/>
      <c r="K50" s="59"/>
    </row>
    <row r="51" spans="1:51" ht="15">
      <c r="A51" s="60" t="s">
        <v>104</v>
      </c>
      <c r="B51" s="58"/>
      <c r="C51" s="58"/>
      <c r="D51" s="43"/>
      <c r="E51" s="111"/>
      <c r="F51" s="43"/>
      <c r="G51" s="152"/>
      <c r="H51" s="115"/>
      <c r="I51" s="61"/>
      <c r="J51" s="61"/>
      <c r="K51" s="61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</row>
    <row r="52" spans="1:51" ht="15">
      <c r="A52" s="63" t="s">
        <v>105</v>
      </c>
      <c r="B52" s="58"/>
      <c r="C52" s="58"/>
      <c r="D52" s="43"/>
      <c r="E52" s="131">
        <v>-3649</v>
      </c>
      <c r="F52" s="43"/>
      <c r="G52" s="153">
        <v>-1300</v>
      </c>
      <c r="H52" s="115"/>
      <c r="I52" s="61"/>
      <c r="J52" s="61"/>
      <c r="K52" s="61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</row>
    <row r="53" spans="1:51" ht="15">
      <c r="A53" s="57" t="s">
        <v>106</v>
      </c>
      <c r="B53" s="58"/>
      <c r="C53" s="58"/>
      <c r="D53" s="43"/>
      <c r="E53" s="131">
        <v>29</v>
      </c>
      <c r="F53" s="64"/>
      <c r="G53" s="153">
        <v>28</v>
      </c>
      <c r="H53" s="115"/>
      <c r="I53" s="61"/>
      <c r="J53" s="61"/>
      <c r="K53" s="61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</row>
    <row r="54" spans="1:51" ht="15">
      <c r="A54" s="60" t="s">
        <v>39</v>
      </c>
      <c r="B54" s="58"/>
      <c r="C54" s="58"/>
      <c r="D54" s="43"/>
      <c r="E54" s="148"/>
      <c r="F54" s="43"/>
      <c r="G54" s="153"/>
      <c r="H54" s="115"/>
      <c r="I54" s="61"/>
      <c r="J54" s="61"/>
      <c r="K54" s="61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</row>
    <row r="55" spans="1:51" ht="15">
      <c r="A55" s="63" t="s">
        <v>105</v>
      </c>
      <c r="B55" s="58"/>
      <c r="C55" s="58"/>
      <c r="D55" s="43"/>
      <c r="E55" s="207">
        <v>0</v>
      </c>
      <c r="F55" s="43"/>
      <c r="G55" s="208">
        <v>0</v>
      </c>
      <c r="H55" s="115"/>
      <c r="I55" s="61"/>
      <c r="J55" s="61"/>
      <c r="K55" s="61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</row>
    <row r="56" spans="1:51" ht="15">
      <c r="A56" s="57" t="s">
        <v>106</v>
      </c>
      <c r="B56" s="58"/>
      <c r="C56" s="58"/>
      <c r="D56" s="43"/>
      <c r="E56" s="148">
        <v>36</v>
      </c>
      <c r="F56" s="43"/>
      <c r="G56" s="208">
        <v>240</v>
      </c>
      <c r="H56" s="115"/>
      <c r="I56" s="61"/>
      <c r="J56" s="61"/>
      <c r="K56" s="61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</row>
    <row r="57" spans="1:51" ht="15">
      <c r="A57" s="60" t="s">
        <v>237</v>
      </c>
      <c r="B57" s="58"/>
      <c r="C57" s="58"/>
      <c r="D57" s="43"/>
      <c r="E57" s="173">
        <v>0</v>
      </c>
      <c r="F57" s="43"/>
      <c r="G57" s="208">
        <v>-1500</v>
      </c>
      <c r="H57" s="115"/>
      <c r="I57" s="61"/>
      <c r="J57" s="61"/>
      <c r="K57" s="61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</row>
    <row r="58" spans="1:51" ht="15">
      <c r="A58" s="60" t="s">
        <v>230</v>
      </c>
      <c r="B58" s="58"/>
      <c r="C58" s="65"/>
      <c r="D58" s="43"/>
      <c r="E58" s="134">
        <v>0</v>
      </c>
      <c r="F58" s="43"/>
      <c r="G58" s="154">
        <v>1151</v>
      </c>
      <c r="H58" s="115"/>
      <c r="I58" s="61"/>
      <c r="J58" s="61"/>
      <c r="K58" s="61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</row>
    <row r="59" spans="1:51" ht="15">
      <c r="A59" s="58"/>
      <c r="B59" s="58"/>
      <c r="C59" s="58"/>
      <c r="D59" s="43"/>
      <c r="E59" s="132">
        <f>SUM(E52:E58)</f>
        <v>-3584</v>
      </c>
      <c r="F59" s="43"/>
      <c r="G59" s="155">
        <f>SUM(G52:G58)</f>
        <v>-1381</v>
      </c>
      <c r="H59" s="115"/>
      <c r="I59" s="61"/>
      <c r="J59" s="61"/>
      <c r="K59" s="61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</row>
    <row r="60" spans="1:51" ht="15">
      <c r="A60" s="57" t="s">
        <v>107</v>
      </c>
      <c r="B60" s="58"/>
      <c r="C60" s="58"/>
      <c r="D60" s="58"/>
      <c r="E60" s="128">
        <f>+E59+E46</f>
        <v>-28660</v>
      </c>
      <c r="F60" s="58"/>
      <c r="G60" s="156">
        <f>+G59+G46</f>
        <v>-21238</v>
      </c>
      <c r="H60" s="115"/>
      <c r="I60" s="61"/>
      <c r="J60" s="61"/>
      <c r="K60" s="61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</row>
    <row r="61" spans="1:51" ht="15">
      <c r="A61" s="58"/>
      <c r="B61" s="58"/>
      <c r="C61" s="58"/>
      <c r="D61" s="58"/>
      <c r="E61" s="109"/>
      <c r="F61" s="58"/>
      <c r="G61" s="115"/>
      <c r="H61" s="115"/>
      <c r="I61" s="61"/>
      <c r="J61" s="61"/>
      <c r="K61" s="61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</row>
    <row r="62" spans="1:51" ht="15">
      <c r="A62" s="66" t="s">
        <v>108</v>
      </c>
      <c r="B62" s="58"/>
      <c r="C62" s="58"/>
      <c r="D62" s="58"/>
      <c r="E62" s="109"/>
      <c r="F62" s="58"/>
      <c r="G62" s="115"/>
      <c r="H62" s="115"/>
      <c r="I62" s="61"/>
      <c r="J62" s="61"/>
      <c r="K62" s="61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</row>
    <row r="63" spans="1:51" ht="15">
      <c r="A63" s="58"/>
      <c r="B63" s="58"/>
      <c r="C63" s="58"/>
      <c r="D63" s="58"/>
      <c r="E63" s="109"/>
      <c r="F63" s="58"/>
      <c r="G63" s="151"/>
      <c r="H63" s="115"/>
      <c r="I63" s="61"/>
      <c r="J63" s="61"/>
      <c r="K63" s="61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</row>
    <row r="64" spans="1:51" ht="15">
      <c r="A64" s="57" t="s">
        <v>109</v>
      </c>
      <c r="B64" s="58"/>
      <c r="C64" s="58"/>
      <c r="D64" s="58"/>
      <c r="E64" s="133">
        <v>11611</v>
      </c>
      <c r="F64" s="58"/>
      <c r="G64" s="153">
        <v>15379</v>
      </c>
      <c r="H64" s="115"/>
      <c r="I64" s="61"/>
      <c r="J64" s="61"/>
      <c r="K64" s="61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</row>
    <row r="65" spans="1:51" ht="15">
      <c r="A65" s="57" t="s">
        <v>212</v>
      </c>
      <c r="B65" s="58"/>
      <c r="C65" s="58"/>
      <c r="D65" s="58"/>
      <c r="E65" s="131">
        <v>0</v>
      </c>
      <c r="F65" s="58"/>
      <c r="G65" s="153">
        <v>0</v>
      </c>
      <c r="H65" s="115"/>
      <c r="I65" s="61"/>
      <c r="J65" s="61"/>
      <c r="K65" s="61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</row>
    <row r="66" spans="1:51" ht="15">
      <c r="A66" s="60" t="s">
        <v>110</v>
      </c>
      <c r="B66" s="58"/>
      <c r="C66" s="58"/>
      <c r="D66" s="58"/>
      <c r="E66" s="131">
        <v>-1878</v>
      </c>
      <c r="F66" s="58"/>
      <c r="G66" s="153">
        <v>-1761</v>
      </c>
      <c r="H66" s="115"/>
      <c r="I66" s="61"/>
      <c r="J66" s="61"/>
      <c r="K66" s="61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</row>
    <row r="67" spans="1:51" ht="15">
      <c r="A67" s="57" t="s">
        <v>111</v>
      </c>
      <c r="B67" s="58"/>
      <c r="C67" s="58"/>
      <c r="D67" s="58"/>
      <c r="E67" s="131">
        <v>-13020</v>
      </c>
      <c r="F67" s="58"/>
      <c r="G67" s="153">
        <v>-16760</v>
      </c>
      <c r="H67" s="115"/>
      <c r="I67" s="61"/>
      <c r="J67" s="61"/>
      <c r="K67" s="61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</row>
    <row r="68" spans="1:51" ht="15">
      <c r="A68" s="60" t="s">
        <v>112</v>
      </c>
      <c r="B68" s="58"/>
      <c r="C68" s="58"/>
      <c r="D68" s="43"/>
      <c r="E68" s="131">
        <v>-1665</v>
      </c>
      <c r="F68" s="43"/>
      <c r="G68" s="153">
        <v>-2313</v>
      </c>
      <c r="H68" s="115"/>
      <c r="I68" s="61"/>
      <c r="J68" s="61"/>
      <c r="K68" s="61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</row>
    <row r="69" spans="1:51" ht="15">
      <c r="A69" s="57" t="s">
        <v>113</v>
      </c>
      <c r="B69" s="58"/>
      <c r="C69" s="58"/>
      <c r="D69" s="43"/>
      <c r="E69" s="131">
        <v>0</v>
      </c>
      <c r="F69" s="43"/>
      <c r="G69" s="153">
        <v>0</v>
      </c>
      <c r="H69" s="115"/>
      <c r="I69" s="61"/>
      <c r="J69" s="61"/>
      <c r="K69" s="61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</row>
    <row r="70" spans="1:51" ht="15">
      <c r="A70" s="57"/>
      <c r="B70" s="58"/>
      <c r="C70" s="58"/>
      <c r="D70" s="43"/>
      <c r="E70" s="134"/>
      <c r="F70" s="43"/>
      <c r="G70" s="157"/>
      <c r="H70" s="115"/>
      <c r="I70" s="61"/>
      <c r="J70" s="61"/>
      <c r="K70" s="61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</row>
    <row r="71" spans="1:51" ht="15">
      <c r="A71" s="57" t="s">
        <v>114</v>
      </c>
      <c r="B71" s="58"/>
      <c r="C71" s="58"/>
      <c r="D71" s="43"/>
      <c r="E71" s="128">
        <f>SUM(E64:E70)</f>
        <v>-4952</v>
      </c>
      <c r="F71" s="43"/>
      <c r="G71" s="156">
        <f>SUM(G64:G70)</f>
        <v>-5455</v>
      </c>
      <c r="H71" s="115"/>
      <c r="I71" s="61"/>
      <c r="J71" s="61"/>
      <c r="K71" s="61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</row>
    <row r="72" spans="1:51" ht="15">
      <c r="A72" s="58"/>
      <c r="B72" s="58"/>
      <c r="C72" s="58"/>
      <c r="D72" s="43"/>
      <c r="E72" s="110"/>
      <c r="F72" s="43"/>
      <c r="G72" s="158"/>
      <c r="H72" s="115"/>
      <c r="I72" s="61"/>
      <c r="J72" s="61"/>
      <c r="K72" s="61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</row>
    <row r="73" spans="1:51" ht="15">
      <c r="A73" s="57" t="s">
        <v>115</v>
      </c>
      <c r="B73" s="58"/>
      <c r="C73" s="58"/>
      <c r="D73" s="43"/>
      <c r="E73" s="128">
        <f>+E71+E60</f>
        <v>-33612</v>
      </c>
      <c r="F73" s="43"/>
      <c r="G73" s="156">
        <f>+G71+G60</f>
        <v>-26693</v>
      </c>
      <c r="H73" s="115"/>
      <c r="I73" s="61"/>
      <c r="J73" s="61"/>
      <c r="K73" s="61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</row>
    <row r="74" spans="1:51" ht="15">
      <c r="A74" s="58"/>
      <c r="B74" s="58"/>
      <c r="C74" s="58"/>
      <c r="D74" s="58"/>
      <c r="E74" s="109"/>
      <c r="F74" s="58"/>
      <c r="G74" s="156"/>
      <c r="H74" s="115"/>
      <c r="I74" s="61"/>
      <c r="J74" s="61"/>
      <c r="K74" s="61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</row>
    <row r="75" spans="1:51" ht="15">
      <c r="A75" s="57" t="s">
        <v>116</v>
      </c>
      <c r="B75" s="58"/>
      <c r="C75" s="58"/>
      <c r="D75" s="58"/>
      <c r="E75" s="128">
        <v>28186</v>
      </c>
      <c r="F75" s="58"/>
      <c r="G75" s="156">
        <v>40236</v>
      </c>
      <c r="H75" s="115"/>
      <c r="I75" s="61"/>
      <c r="J75" s="61"/>
      <c r="K75" s="61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</row>
    <row r="76" spans="1:51" ht="15">
      <c r="A76" s="58"/>
      <c r="B76" s="58"/>
      <c r="C76" s="58"/>
      <c r="D76" s="58"/>
      <c r="E76" s="109"/>
      <c r="F76" s="58"/>
      <c r="G76" s="156"/>
      <c r="H76" s="115"/>
      <c r="I76" s="61"/>
      <c r="J76" s="61"/>
      <c r="K76" s="61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</row>
    <row r="77" spans="1:51" ht="15.75" thickBot="1">
      <c r="A77" s="57" t="s">
        <v>117</v>
      </c>
      <c r="B77" s="58"/>
      <c r="C77" s="124">
        <v>1</v>
      </c>
      <c r="D77" s="58"/>
      <c r="E77" s="135">
        <f>SUM(E73:E76)</f>
        <v>-5426</v>
      </c>
      <c r="F77" s="58"/>
      <c r="G77" s="159">
        <f>SUM(G73:G76)</f>
        <v>13543</v>
      </c>
      <c r="H77" s="115"/>
      <c r="I77" s="61"/>
      <c r="J77" s="61"/>
      <c r="K77" s="61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</row>
    <row r="78" spans="3:51" ht="15.75" thickTop="1">
      <c r="C78" s="58"/>
      <c r="D78" s="58"/>
      <c r="E78" s="109"/>
      <c r="F78" s="58"/>
      <c r="G78" s="115"/>
      <c r="H78" s="115"/>
      <c r="I78" s="61"/>
      <c r="J78" s="61"/>
      <c r="K78" s="61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</row>
    <row r="79" spans="3:51" ht="15">
      <c r="C79" s="58"/>
      <c r="D79" s="58"/>
      <c r="E79" s="109"/>
      <c r="F79" s="58"/>
      <c r="G79" s="109"/>
      <c r="H79" s="115"/>
      <c r="I79" s="61"/>
      <c r="J79" s="61"/>
      <c r="K79" s="61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</row>
    <row r="80" spans="3:51" ht="15">
      <c r="C80" s="65"/>
      <c r="D80" s="58"/>
      <c r="E80" s="112"/>
      <c r="F80" s="58"/>
      <c r="G80" s="115"/>
      <c r="H80" s="115"/>
      <c r="I80" s="61"/>
      <c r="J80" s="61"/>
      <c r="K80" s="61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</row>
    <row r="81" spans="5:51" ht="15.75">
      <c r="E81" s="74"/>
      <c r="G81" s="160"/>
      <c r="H81" s="113"/>
      <c r="I81" s="116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</row>
    <row r="82" spans="1:51" ht="15.75">
      <c r="A82" s="20" t="s">
        <v>118</v>
      </c>
      <c r="B82" s="2"/>
      <c r="C82" s="2"/>
      <c r="D82" s="2"/>
      <c r="E82" s="74"/>
      <c r="F82" s="2"/>
      <c r="G82" s="33"/>
      <c r="H82" s="113"/>
      <c r="I82" s="116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</row>
    <row r="83" spans="1:51" ht="15.75">
      <c r="A83" s="68" t="s">
        <v>119</v>
      </c>
      <c r="B83" s="69"/>
      <c r="C83" s="2"/>
      <c r="D83" s="69"/>
      <c r="E83" s="53" t="s">
        <v>6</v>
      </c>
      <c r="F83" s="70"/>
      <c r="G83" s="161" t="s">
        <v>6</v>
      </c>
      <c r="H83" s="70"/>
      <c r="I83" s="117"/>
      <c r="J83" s="118"/>
      <c r="K83" s="118"/>
      <c r="L83" s="118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</row>
    <row r="84" spans="1:51" ht="15.75">
      <c r="A84" s="68"/>
      <c r="B84" s="69"/>
      <c r="C84" s="2"/>
      <c r="D84" s="69"/>
      <c r="E84" s="2"/>
      <c r="F84" s="72"/>
      <c r="G84" s="162"/>
      <c r="H84" s="119"/>
      <c r="I84" s="120"/>
      <c r="J84" s="121"/>
      <c r="K84" s="118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</row>
    <row r="85" spans="1:51" ht="15.75">
      <c r="A85" s="73" t="s">
        <v>120</v>
      </c>
      <c r="B85" s="69"/>
      <c r="C85" s="2"/>
      <c r="D85" s="69"/>
      <c r="E85" s="136">
        <v>9054</v>
      </c>
      <c r="F85" s="76"/>
      <c r="G85" s="163">
        <v>14714</v>
      </c>
      <c r="H85" s="118"/>
      <c r="I85" s="77"/>
      <c r="J85" s="70"/>
      <c r="K85" s="78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</row>
    <row r="86" spans="1:51" ht="15.75">
      <c r="A86" s="73" t="s">
        <v>121</v>
      </c>
      <c r="B86" s="69"/>
      <c r="C86" s="2"/>
      <c r="D86" s="69"/>
      <c r="E86" s="137">
        <v>1157</v>
      </c>
      <c r="F86" s="76"/>
      <c r="G86" s="163">
        <v>1683</v>
      </c>
      <c r="H86" s="122"/>
      <c r="I86" s="80"/>
      <c r="J86" s="85"/>
      <c r="K86" s="75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</row>
    <row r="87" spans="1:51" ht="15.75">
      <c r="A87" s="73" t="s">
        <v>122</v>
      </c>
      <c r="B87" s="69"/>
      <c r="C87" s="2"/>
      <c r="D87" s="69"/>
      <c r="E87" s="136">
        <v>8461</v>
      </c>
      <c r="F87" s="76"/>
      <c r="G87" s="163">
        <v>11222</v>
      </c>
      <c r="H87" s="118"/>
      <c r="I87" s="77"/>
      <c r="J87" s="70"/>
      <c r="K87" s="78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</row>
    <row r="88" spans="2:51" ht="15.75">
      <c r="B88" s="69"/>
      <c r="C88" s="2"/>
      <c r="D88" s="69"/>
      <c r="E88" s="138"/>
      <c r="F88" s="76"/>
      <c r="G88" s="164"/>
      <c r="H88" s="118"/>
      <c r="I88" s="77"/>
      <c r="J88" s="70"/>
      <c r="K88" s="78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</row>
    <row r="89" spans="1:51" ht="15.75">
      <c r="A89" s="73" t="s">
        <v>123</v>
      </c>
      <c r="B89" s="69"/>
      <c r="C89" s="2"/>
      <c r="D89" s="69"/>
      <c r="E89" s="136">
        <f>SUM(E85:E88)</f>
        <v>18672</v>
      </c>
      <c r="F89" s="76"/>
      <c r="G89" s="163">
        <f>SUM(G85:G88)</f>
        <v>27619</v>
      </c>
      <c r="H89" s="118"/>
      <c r="I89" s="77"/>
      <c r="J89" s="70"/>
      <c r="K89" s="78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</row>
    <row r="90" spans="1:51" ht="15.75">
      <c r="A90" s="73"/>
      <c r="B90" s="69"/>
      <c r="C90" s="2"/>
      <c r="D90" s="69"/>
      <c r="E90" s="136"/>
      <c r="F90" s="76"/>
      <c r="G90" s="163"/>
      <c r="H90" s="118"/>
      <c r="I90" s="77"/>
      <c r="J90" s="70"/>
      <c r="K90" s="78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</row>
    <row r="91" spans="1:51" ht="15.75">
      <c r="A91" s="81" t="s">
        <v>124</v>
      </c>
      <c r="B91" s="73" t="s">
        <v>125</v>
      </c>
      <c r="C91" s="2"/>
      <c r="D91" s="69"/>
      <c r="E91" s="139">
        <v>-19700</v>
      </c>
      <c r="F91" s="82"/>
      <c r="G91" s="165">
        <v>-10771</v>
      </c>
      <c r="H91" s="83"/>
      <c r="I91" s="77"/>
      <c r="J91" s="70"/>
      <c r="K91" s="78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</row>
    <row r="92" spans="1:51" ht="15.75">
      <c r="A92" s="84" t="s">
        <v>126</v>
      </c>
      <c r="B92" s="73" t="s">
        <v>127</v>
      </c>
      <c r="C92" s="2"/>
      <c r="D92" s="69"/>
      <c r="E92" s="140">
        <v>0</v>
      </c>
      <c r="F92" s="76"/>
      <c r="G92" s="166">
        <v>0</v>
      </c>
      <c r="H92" s="83"/>
      <c r="I92" s="77"/>
      <c r="J92" s="70"/>
      <c r="K92" s="78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</row>
    <row r="93" spans="1:51" ht="15.75">
      <c r="A93" s="84"/>
      <c r="B93" s="73"/>
      <c r="C93" s="2"/>
      <c r="D93" s="69"/>
      <c r="E93" s="137">
        <f>SUM(E91:E92)</f>
        <v>-19700</v>
      </c>
      <c r="F93" s="76"/>
      <c r="G93" s="163">
        <f>SUM(G91:G92)</f>
        <v>-10771</v>
      </c>
      <c r="H93" s="83"/>
      <c r="I93" s="80"/>
      <c r="J93" s="70"/>
      <c r="K93" s="75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</row>
    <row r="94" spans="1:51" ht="15.75">
      <c r="A94" s="84"/>
      <c r="B94" s="73"/>
      <c r="C94" s="2"/>
      <c r="D94" s="69"/>
      <c r="E94" s="141"/>
      <c r="F94" s="76"/>
      <c r="G94" s="164"/>
      <c r="H94" s="83"/>
      <c r="I94" s="77"/>
      <c r="J94" s="70"/>
      <c r="K94" s="78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</row>
    <row r="95" spans="1:51" ht="15.75">
      <c r="A95" s="73"/>
      <c r="B95" s="69"/>
      <c r="C95" s="2"/>
      <c r="D95" s="69"/>
      <c r="E95" s="137">
        <f>+E89+E93</f>
        <v>-1028</v>
      </c>
      <c r="F95" s="76"/>
      <c r="G95" s="163">
        <f>+G93+G89</f>
        <v>16848</v>
      </c>
      <c r="H95" s="118"/>
      <c r="I95" s="80"/>
      <c r="J95" s="70"/>
      <c r="K95" s="75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</row>
    <row r="96" spans="1:51" ht="15.75">
      <c r="A96" s="73" t="s">
        <v>128</v>
      </c>
      <c r="B96" s="69"/>
      <c r="C96" s="2"/>
      <c r="D96" s="69"/>
      <c r="E96" s="136">
        <v>-4398</v>
      </c>
      <c r="F96" s="76"/>
      <c r="G96" s="163">
        <v>-3305</v>
      </c>
      <c r="H96" s="83"/>
      <c r="I96" s="77"/>
      <c r="J96" s="77"/>
      <c r="K96" s="77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</row>
    <row r="97" spans="1:51" ht="16.5" thickBot="1">
      <c r="A97" s="73"/>
      <c r="B97" s="69"/>
      <c r="C97" s="2"/>
      <c r="D97" s="69"/>
      <c r="E97" s="142">
        <f>SUM(E95:E96)</f>
        <v>-5426</v>
      </c>
      <c r="F97" s="76"/>
      <c r="G97" s="167">
        <f>SUM(G95:G96)</f>
        <v>13543</v>
      </c>
      <c r="H97" s="83"/>
      <c r="I97" s="77"/>
      <c r="J97" s="123"/>
      <c r="K97" s="78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</row>
    <row r="98" spans="1:51" ht="16.5" thickTop="1">
      <c r="A98" s="35"/>
      <c r="B98" s="73"/>
      <c r="C98" s="69"/>
      <c r="D98" s="69"/>
      <c r="E98" s="143"/>
      <c r="F98" s="71"/>
      <c r="G98" s="137"/>
      <c r="H98" s="118"/>
      <c r="I98" s="117"/>
      <c r="J98" s="118"/>
      <c r="K98" s="82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</row>
    <row r="99" spans="1:51" ht="12.75">
      <c r="A99" s="2"/>
      <c r="B99" s="2"/>
      <c r="C99" s="2"/>
      <c r="D99" s="2"/>
      <c r="E99" s="31"/>
      <c r="F99" s="2"/>
      <c r="G99" s="33"/>
      <c r="H99" s="113"/>
      <c r="I99" s="116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</row>
    <row r="100" spans="1:51" ht="12.75">
      <c r="A100" s="4" t="s">
        <v>156</v>
      </c>
      <c r="B100" s="2"/>
      <c r="C100" s="2"/>
      <c r="D100" s="2"/>
      <c r="E100" s="31"/>
      <c r="F100" s="2"/>
      <c r="G100" s="33"/>
      <c r="H100" s="113"/>
      <c r="I100" s="116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</row>
    <row r="101" spans="1:51" ht="12.75">
      <c r="A101" s="4" t="s">
        <v>246</v>
      </c>
      <c r="B101" s="2"/>
      <c r="C101" s="2"/>
      <c r="D101" s="2"/>
      <c r="E101" s="31"/>
      <c r="F101" s="2"/>
      <c r="G101" s="33"/>
      <c r="H101" s="113"/>
      <c r="I101" s="116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</row>
    <row r="102" spans="1:51" ht="12.75">
      <c r="A102" s="2"/>
      <c r="B102" s="2"/>
      <c r="C102" s="2"/>
      <c r="D102" s="2"/>
      <c r="E102" s="31"/>
      <c r="F102" s="2"/>
      <c r="G102" s="33"/>
      <c r="H102" s="113"/>
      <c r="I102" s="116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</row>
    <row r="103" spans="1:51" ht="12.75">
      <c r="A103" s="2"/>
      <c r="B103" s="2"/>
      <c r="C103" s="2"/>
      <c r="D103" s="2"/>
      <c r="E103" s="149"/>
      <c r="F103" s="2"/>
      <c r="G103" s="33"/>
      <c r="H103" s="113"/>
      <c r="I103" s="116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</row>
    <row r="104" spans="7:51" ht="12.75">
      <c r="G104" s="160"/>
      <c r="H104" s="113"/>
      <c r="I104" s="116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</row>
    <row r="105" spans="7:51" ht="12.75">
      <c r="G105" s="160"/>
      <c r="H105" s="113"/>
      <c r="I105" s="116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</row>
    <row r="106" spans="7:51" ht="12.75">
      <c r="G106" s="160"/>
      <c r="H106" s="113"/>
      <c r="I106" s="116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</row>
    <row r="107" spans="7:51" ht="12.75">
      <c r="G107" s="160"/>
      <c r="H107" s="113"/>
      <c r="I107" s="116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</row>
    <row r="108" spans="7:51" ht="12.75">
      <c r="G108" s="160"/>
      <c r="H108" s="113"/>
      <c r="I108" s="116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</row>
    <row r="109" spans="7:51" ht="12.75">
      <c r="G109" s="160"/>
      <c r="H109" s="113"/>
      <c r="I109" s="116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</row>
    <row r="110" spans="7:51" ht="12.75">
      <c r="G110" s="160"/>
      <c r="H110" s="113"/>
      <c r="I110" s="116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</row>
    <row r="111" spans="7:51" ht="12.75">
      <c r="G111" s="160"/>
      <c r="H111" s="113"/>
      <c r="I111" s="116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</row>
    <row r="112" spans="7:51" ht="12.75">
      <c r="G112" s="160"/>
      <c r="H112" s="113"/>
      <c r="I112" s="116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</row>
    <row r="113" spans="7:51" ht="12.75">
      <c r="G113" s="160"/>
      <c r="H113" s="113"/>
      <c r="I113" s="116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</row>
    <row r="114" spans="7:51" ht="12.75">
      <c r="G114" s="160"/>
      <c r="H114" s="113"/>
      <c r="I114" s="116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</row>
    <row r="115" spans="7:51" ht="12.75">
      <c r="G115" s="160"/>
      <c r="H115" s="113"/>
      <c r="I115" s="116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</row>
    <row r="116" spans="7:51" ht="12.75">
      <c r="G116" s="160"/>
      <c r="H116" s="113"/>
      <c r="I116" s="116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</row>
    <row r="117" spans="7:51" ht="12.75">
      <c r="G117" s="160"/>
      <c r="H117" s="113"/>
      <c r="I117" s="116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</row>
    <row r="118" spans="7:51" ht="12.75">
      <c r="G118" s="160"/>
      <c r="H118" s="113"/>
      <c r="I118" s="116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</row>
    <row r="119" spans="7:51" ht="12.75">
      <c r="G119" s="160"/>
      <c r="H119" s="113"/>
      <c r="I119" s="116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</row>
    <row r="120" spans="7:51" ht="12.75">
      <c r="G120" s="160"/>
      <c r="H120" s="113"/>
      <c r="I120" s="116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</row>
    <row r="121" spans="7:51" ht="12.75">
      <c r="G121" s="160"/>
      <c r="H121" s="113"/>
      <c r="I121" s="116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</row>
    <row r="122" spans="7:51" ht="12.75">
      <c r="G122" s="160"/>
      <c r="H122" s="113"/>
      <c r="I122" s="116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</row>
    <row r="123" spans="7:51" ht="12.75">
      <c r="G123" s="160"/>
      <c r="H123" s="113"/>
      <c r="I123" s="116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</row>
    <row r="124" spans="7:51" ht="12.75">
      <c r="G124" s="160"/>
      <c r="H124" s="113"/>
      <c r="I124" s="116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</row>
    <row r="125" spans="7:9" ht="12.75">
      <c r="G125" s="168"/>
      <c r="I125" s="67"/>
    </row>
    <row r="126" spans="7:9" ht="12.75">
      <c r="G126" s="168"/>
      <c r="I126" s="67"/>
    </row>
    <row r="127" spans="7:9" ht="12.75">
      <c r="G127" s="168"/>
      <c r="I127" s="67"/>
    </row>
    <row r="128" spans="7:9" ht="12.75">
      <c r="G128" s="168"/>
      <c r="I128" s="67"/>
    </row>
    <row r="129" spans="7:9" ht="12.75">
      <c r="G129" s="168"/>
      <c r="I129" s="67"/>
    </row>
    <row r="130" spans="7:9" ht="12.75">
      <c r="G130" s="168"/>
      <c r="I130" s="67"/>
    </row>
    <row r="131" spans="7:9" ht="12.75">
      <c r="G131" s="168"/>
      <c r="I131" s="67"/>
    </row>
    <row r="132" spans="7:9" ht="12.75">
      <c r="G132" s="168"/>
      <c r="I132" s="67"/>
    </row>
    <row r="133" spans="7:9" ht="12.75">
      <c r="G133" s="168"/>
      <c r="I133" s="67"/>
    </row>
    <row r="134" spans="7:9" ht="12.75">
      <c r="G134" s="168"/>
      <c r="I134" s="67"/>
    </row>
    <row r="135" spans="7:9" ht="12.75">
      <c r="G135" s="168"/>
      <c r="I135" s="67"/>
    </row>
    <row r="136" spans="7:9" ht="12.75">
      <c r="G136" s="168"/>
      <c r="I136" s="67"/>
    </row>
    <row r="137" spans="7:9" ht="12.75">
      <c r="G137" s="168"/>
      <c r="I137" s="67"/>
    </row>
    <row r="138" spans="7:9" ht="12.75">
      <c r="G138" s="168"/>
      <c r="I138" s="67"/>
    </row>
    <row r="139" spans="7:9" ht="12.75">
      <c r="G139" s="168"/>
      <c r="I139" s="67"/>
    </row>
    <row r="140" spans="7:9" ht="12.75">
      <c r="G140" s="168"/>
      <c r="I140" s="67"/>
    </row>
    <row r="141" spans="7:9" ht="12.75">
      <c r="G141" s="168"/>
      <c r="I141" s="67"/>
    </row>
    <row r="142" spans="7:9" ht="12.75">
      <c r="G142" s="168"/>
      <c r="I142" s="67"/>
    </row>
    <row r="143" spans="7:9" ht="12.75">
      <c r="G143" s="168"/>
      <c r="I143" s="67"/>
    </row>
    <row r="144" spans="7:9" ht="12.75">
      <c r="G144" s="168"/>
      <c r="I144" s="67"/>
    </row>
    <row r="145" spans="7:9" ht="12.75">
      <c r="G145" s="168"/>
      <c r="I145" s="67"/>
    </row>
    <row r="146" spans="7:9" ht="12.75">
      <c r="G146" s="168"/>
      <c r="I146" s="67"/>
    </row>
    <row r="147" spans="7:9" ht="12.75">
      <c r="G147" s="168"/>
      <c r="I147" s="67"/>
    </row>
    <row r="148" spans="7:9" ht="12.75">
      <c r="G148" s="168"/>
      <c r="I148" s="67"/>
    </row>
    <row r="149" spans="7:9" ht="12.75">
      <c r="G149" s="168"/>
      <c r="I149" s="67"/>
    </row>
    <row r="150" spans="7:9" ht="12.75">
      <c r="G150" s="168"/>
      <c r="I150" s="67"/>
    </row>
    <row r="151" spans="7:9" ht="12.75">
      <c r="G151" s="168"/>
      <c r="I151" s="67"/>
    </row>
    <row r="152" spans="7:9" ht="12.75">
      <c r="G152" s="168"/>
      <c r="I152" s="67"/>
    </row>
    <row r="153" spans="7:9" ht="12.75">
      <c r="G153" s="168"/>
      <c r="I153" s="67"/>
    </row>
    <row r="154" spans="7:9" ht="12.75">
      <c r="G154" s="168"/>
      <c r="I154" s="67"/>
    </row>
    <row r="155" spans="7:9" ht="12.75">
      <c r="G155" s="168"/>
      <c r="I155" s="67"/>
    </row>
    <row r="156" spans="7:9" ht="12.75">
      <c r="G156" s="168"/>
      <c r="I156" s="67"/>
    </row>
    <row r="157" spans="7:9" ht="12.75">
      <c r="G157" s="168"/>
      <c r="I157" s="67"/>
    </row>
    <row r="158" spans="7:9" ht="12.75">
      <c r="G158" s="168"/>
      <c r="I158" s="67"/>
    </row>
    <row r="159" spans="7:9" ht="12.75">
      <c r="G159" s="168"/>
      <c r="I159" s="67"/>
    </row>
    <row r="160" spans="7:9" ht="12.75">
      <c r="G160" s="168"/>
      <c r="I160" s="67"/>
    </row>
    <row r="161" spans="7:9" ht="12.75">
      <c r="G161" s="168"/>
      <c r="I161" s="67"/>
    </row>
    <row r="162" spans="7:9" ht="12.75">
      <c r="G162" s="168"/>
      <c r="I162" s="67"/>
    </row>
    <row r="163" spans="7:9" ht="12.75">
      <c r="G163" s="168"/>
      <c r="I163" s="67"/>
    </row>
    <row r="164" spans="7:9" ht="12.75">
      <c r="G164" s="168"/>
      <c r="I164" s="67"/>
    </row>
    <row r="165" spans="7:9" ht="12.75">
      <c r="G165" s="168"/>
      <c r="I165" s="67"/>
    </row>
    <row r="166" spans="7:9" ht="12.75">
      <c r="G166" s="168"/>
      <c r="I166" s="67"/>
    </row>
    <row r="167" spans="7:9" ht="12.75">
      <c r="G167" s="168"/>
      <c r="I167" s="67"/>
    </row>
    <row r="168" spans="7:9" ht="12.75">
      <c r="G168" s="168"/>
      <c r="I168" s="67"/>
    </row>
    <row r="169" spans="7:9" ht="12.75">
      <c r="G169" s="168"/>
      <c r="I169" s="67"/>
    </row>
    <row r="170" spans="7:9" ht="12.75">
      <c r="G170" s="168"/>
      <c r="I170" s="67"/>
    </row>
    <row r="171" spans="7:9" ht="12.75">
      <c r="G171" s="168"/>
      <c r="I171" s="67"/>
    </row>
    <row r="172" spans="7:9" ht="12.75">
      <c r="G172" s="168"/>
      <c r="I172" s="67"/>
    </row>
    <row r="173" spans="7:9" ht="12.75">
      <c r="G173" s="168"/>
      <c r="I173" s="67"/>
    </row>
    <row r="174" spans="7:9" ht="12.75">
      <c r="G174" s="168"/>
      <c r="I174" s="67"/>
    </row>
    <row r="175" spans="7:9" ht="12.75">
      <c r="G175" s="168"/>
      <c r="I175" s="67"/>
    </row>
    <row r="176" spans="7:9" ht="12.75">
      <c r="G176" s="168"/>
      <c r="I176" s="67"/>
    </row>
    <row r="177" spans="7:9" ht="12.75">
      <c r="G177" s="168"/>
      <c r="I177" s="67"/>
    </row>
    <row r="178" spans="7:9" ht="12.75">
      <c r="G178" s="168"/>
      <c r="I178" s="67"/>
    </row>
    <row r="179" spans="7:9" ht="12.75">
      <c r="G179" s="168"/>
      <c r="I179" s="67"/>
    </row>
    <row r="180" spans="7:9" ht="12.75">
      <c r="G180" s="168"/>
      <c r="I180" s="67"/>
    </row>
    <row r="181" spans="7:9" ht="12.75">
      <c r="G181" s="168"/>
      <c r="I181" s="67"/>
    </row>
    <row r="182" spans="7:9" ht="12.75">
      <c r="G182" s="168"/>
      <c r="I182" s="67"/>
    </row>
    <row r="183" spans="7:9" ht="12.75">
      <c r="G183" s="168"/>
      <c r="I183" s="67"/>
    </row>
    <row r="184" spans="7:9" ht="12.75">
      <c r="G184" s="168"/>
      <c r="I184" s="67"/>
    </row>
    <row r="185" spans="7:9" ht="12.75">
      <c r="G185" s="168"/>
      <c r="I185" s="67"/>
    </row>
    <row r="186" spans="7:9" ht="12.75">
      <c r="G186" s="168"/>
      <c r="I186" s="67"/>
    </row>
    <row r="187" spans="7:9" ht="12.75">
      <c r="G187" s="168"/>
      <c r="I187" s="67"/>
    </row>
    <row r="188" spans="7:9" ht="12.75">
      <c r="G188" s="168"/>
      <c r="I188" s="67"/>
    </row>
    <row r="189" spans="7:9" ht="12.75">
      <c r="G189" s="168"/>
      <c r="I189" s="67"/>
    </row>
    <row r="190" spans="7:9" ht="12.75">
      <c r="G190" s="168"/>
      <c r="I190" s="67"/>
    </row>
    <row r="191" spans="7:9" ht="12.75">
      <c r="G191" s="168"/>
      <c r="I191" s="67"/>
    </row>
    <row r="192" spans="7:9" ht="12.75">
      <c r="G192" s="168"/>
      <c r="I192" s="67"/>
    </row>
    <row r="193" spans="7:9" ht="12.75">
      <c r="G193" s="168"/>
      <c r="I193" s="67"/>
    </row>
    <row r="194" spans="7:9" ht="12.75">
      <c r="G194" s="168"/>
      <c r="I194" s="67"/>
    </row>
    <row r="195" spans="7:9" ht="12.75">
      <c r="G195" s="168"/>
      <c r="I195" s="67"/>
    </row>
    <row r="196" spans="7:9" ht="12.75">
      <c r="G196" s="168"/>
      <c r="I196" s="67"/>
    </row>
    <row r="197" spans="7:9" ht="12.75">
      <c r="G197" s="168"/>
      <c r="I197" s="67"/>
    </row>
    <row r="198" spans="7:9" ht="12.75">
      <c r="G198" s="168"/>
      <c r="I198" s="67"/>
    </row>
    <row r="199" spans="7:9" ht="12.75">
      <c r="G199" s="168"/>
      <c r="I199" s="67"/>
    </row>
    <row r="200" spans="7:9" ht="12.75">
      <c r="G200" s="168"/>
      <c r="I200" s="67"/>
    </row>
    <row r="201" spans="7:9" ht="12.75">
      <c r="G201" s="168"/>
      <c r="I201" s="67"/>
    </row>
    <row r="202" spans="7:9" ht="12.75">
      <c r="G202" s="168"/>
      <c r="I202" s="67"/>
    </row>
    <row r="203" spans="7:9" ht="12.75">
      <c r="G203" s="168"/>
      <c r="I203" s="67"/>
    </row>
    <row r="204" spans="7:9" ht="12.75">
      <c r="G204" s="168"/>
      <c r="I204" s="67"/>
    </row>
    <row r="205" spans="7:9" ht="12.75">
      <c r="G205" s="168"/>
      <c r="I205" s="67"/>
    </row>
    <row r="206" spans="7:9" ht="12.75">
      <c r="G206" s="168"/>
      <c r="I206" s="67"/>
    </row>
    <row r="207" spans="7:9" ht="12.75">
      <c r="G207" s="168"/>
      <c r="I207" s="67"/>
    </row>
    <row r="208" spans="7:9" ht="12.75">
      <c r="G208" s="168"/>
      <c r="I208" s="67"/>
    </row>
    <row r="209" spans="7:9" ht="12.75">
      <c r="G209" s="168"/>
      <c r="I209" s="67"/>
    </row>
    <row r="210" spans="7:9" ht="12.75">
      <c r="G210" s="168"/>
      <c r="I210" s="67"/>
    </row>
    <row r="211" spans="7:9" ht="12.75">
      <c r="G211" s="168"/>
      <c r="I211" s="67"/>
    </row>
    <row r="212" spans="7:9" ht="12.75">
      <c r="G212" s="168"/>
      <c r="I212" s="67"/>
    </row>
    <row r="213" spans="7:9" ht="12.75">
      <c r="G213" s="168"/>
      <c r="I213" s="67"/>
    </row>
    <row r="214" spans="7:9" ht="12.75">
      <c r="G214" s="168"/>
      <c r="I214" s="67"/>
    </row>
    <row r="215" spans="7:9" ht="12.75">
      <c r="G215" s="168"/>
      <c r="I215" s="67"/>
    </row>
    <row r="216" spans="7:9" ht="12.75">
      <c r="G216" s="168"/>
      <c r="I216" s="67"/>
    </row>
    <row r="217" spans="7:9" ht="12.75">
      <c r="G217" s="168"/>
      <c r="I217" s="67"/>
    </row>
    <row r="218" spans="7:9" ht="12.75">
      <c r="G218" s="168"/>
      <c r="I218" s="67"/>
    </row>
    <row r="219" spans="7:9" ht="12.75">
      <c r="G219" s="168"/>
      <c r="I219" s="67"/>
    </row>
    <row r="220" spans="7:9" ht="12.75">
      <c r="G220" s="168"/>
      <c r="I220" s="67"/>
    </row>
    <row r="221" spans="7:9" ht="12.75">
      <c r="G221" s="168"/>
      <c r="I221" s="67"/>
    </row>
    <row r="222" spans="7:9" ht="12.75">
      <c r="G222" s="168"/>
      <c r="I222" s="67"/>
    </row>
    <row r="223" spans="7:9" ht="12.75">
      <c r="G223" s="168"/>
      <c r="I223" s="67"/>
    </row>
    <row r="224" spans="7:9" ht="12.75">
      <c r="G224" s="168"/>
      <c r="I224" s="67"/>
    </row>
    <row r="225" spans="7:9" ht="12.75">
      <c r="G225" s="168"/>
      <c r="I225" s="67"/>
    </row>
    <row r="226" spans="7:9" ht="12.75">
      <c r="G226" s="168"/>
      <c r="I226" s="67"/>
    </row>
    <row r="227" spans="7:9" ht="12.75">
      <c r="G227" s="168"/>
      <c r="I227" s="67"/>
    </row>
    <row r="228" spans="7:9" ht="12.75">
      <c r="G228" s="168"/>
      <c r="I228" s="67"/>
    </row>
    <row r="229" spans="7:9" ht="12.75">
      <c r="G229" s="168"/>
      <c r="I229" s="67"/>
    </row>
    <row r="230" spans="7:9" ht="12.75">
      <c r="G230" s="168"/>
      <c r="I230" s="67"/>
    </row>
    <row r="231" spans="7:9" ht="12.75">
      <c r="G231" s="168"/>
      <c r="I231" s="67"/>
    </row>
    <row r="232" spans="7:9" ht="12.75">
      <c r="G232" s="168"/>
      <c r="I232" s="67"/>
    </row>
    <row r="233" spans="7:9" ht="12.75">
      <c r="G233" s="168"/>
      <c r="I233" s="67"/>
    </row>
    <row r="234" spans="7:9" ht="12.75">
      <c r="G234" s="168"/>
      <c r="I234" s="67"/>
    </row>
    <row r="235" spans="7:9" ht="12.75">
      <c r="G235" s="168"/>
      <c r="I235" s="67"/>
    </row>
    <row r="236" spans="7:9" ht="12.75">
      <c r="G236" s="168"/>
      <c r="I236" s="67"/>
    </row>
    <row r="237" spans="7:9" ht="12.75">
      <c r="G237" s="168"/>
      <c r="I237" s="67"/>
    </row>
    <row r="238" spans="7:9" ht="12.75">
      <c r="G238" s="168"/>
      <c r="I238" s="67"/>
    </row>
    <row r="239" spans="7:9" ht="12.75">
      <c r="G239" s="168"/>
      <c r="I239" s="67"/>
    </row>
    <row r="240" spans="7:9" ht="12.75">
      <c r="G240" s="168"/>
      <c r="I240" s="67"/>
    </row>
    <row r="241" spans="7:9" ht="12.75">
      <c r="G241" s="168"/>
      <c r="I241" s="67"/>
    </row>
    <row r="242" spans="7:9" ht="12.75">
      <c r="G242" s="168"/>
      <c r="I242" s="67"/>
    </row>
    <row r="243" spans="7:9" ht="12.75">
      <c r="G243" s="168"/>
      <c r="I243" s="67"/>
    </row>
    <row r="244" spans="7:9" ht="12.75">
      <c r="G244" s="168"/>
      <c r="I244" s="67"/>
    </row>
    <row r="245" spans="7:9" ht="12.75">
      <c r="G245" s="168"/>
      <c r="I245" s="67"/>
    </row>
    <row r="246" spans="7:9" ht="12.75">
      <c r="G246" s="168"/>
      <c r="I246" s="67"/>
    </row>
    <row r="247" spans="7:9" ht="12.75">
      <c r="G247" s="168"/>
      <c r="I247" s="67"/>
    </row>
    <row r="248" spans="7:9" ht="12.75">
      <c r="G248" s="168"/>
      <c r="I248" s="67"/>
    </row>
    <row r="249" spans="7:9" ht="12.75">
      <c r="G249" s="168"/>
      <c r="I249" s="67"/>
    </row>
    <row r="250" spans="7:9" ht="12.75">
      <c r="G250" s="168"/>
      <c r="I250" s="67"/>
    </row>
    <row r="251" spans="7:9" ht="12.75">
      <c r="G251" s="168"/>
      <c r="I251" s="67"/>
    </row>
    <row r="252" spans="7:9" ht="12.75">
      <c r="G252" s="168"/>
      <c r="I252" s="67"/>
    </row>
    <row r="253" spans="7:9" ht="12.75">
      <c r="G253" s="168"/>
      <c r="I253" s="67"/>
    </row>
    <row r="254" spans="7:9" ht="12.75">
      <c r="G254" s="168"/>
      <c r="I254" s="67"/>
    </row>
    <row r="255" spans="7:9" ht="12.75">
      <c r="G255" s="168"/>
      <c r="I255" s="67"/>
    </row>
    <row r="256" spans="7:9" ht="12.75">
      <c r="G256" s="168"/>
      <c r="I256" s="67"/>
    </row>
    <row r="257" spans="7:9" ht="12.75">
      <c r="G257" s="168"/>
      <c r="I257" s="67"/>
    </row>
    <row r="258" spans="7:9" ht="12.75">
      <c r="G258" s="168"/>
      <c r="I258" s="67"/>
    </row>
    <row r="259" spans="7:9" ht="12.75">
      <c r="G259" s="168"/>
      <c r="I259" s="67"/>
    </row>
    <row r="260" spans="7:9" ht="12.75">
      <c r="G260" s="168"/>
      <c r="I260" s="67"/>
    </row>
    <row r="261" spans="7:9" ht="12.75">
      <c r="G261" s="168"/>
      <c r="I261" s="67"/>
    </row>
    <row r="262" spans="7:9" ht="12.75">
      <c r="G262" s="168"/>
      <c r="I262" s="67"/>
    </row>
    <row r="263" spans="7:9" ht="12.75">
      <c r="G263" s="168"/>
      <c r="I263" s="67"/>
    </row>
    <row r="264" spans="7:9" ht="12.75">
      <c r="G264" s="168"/>
      <c r="I264" s="67"/>
    </row>
    <row r="265" spans="7:9" ht="12.75">
      <c r="G265" s="168"/>
      <c r="I265" s="67"/>
    </row>
    <row r="266" spans="7:9" ht="12.75">
      <c r="G266" s="168"/>
      <c r="I266" s="67"/>
    </row>
    <row r="267" spans="7:9" ht="12.75">
      <c r="G267" s="168"/>
      <c r="I267" s="67"/>
    </row>
    <row r="268" spans="7:9" ht="12.75">
      <c r="G268" s="168"/>
      <c r="I268" s="67"/>
    </row>
    <row r="269" spans="7:9" ht="12.75">
      <c r="G269" s="168"/>
      <c r="I269" s="67"/>
    </row>
    <row r="270" spans="7:9" ht="12.75">
      <c r="G270" s="168"/>
      <c r="I270" s="67"/>
    </row>
    <row r="271" spans="7:9" ht="12.75">
      <c r="G271" s="168"/>
      <c r="I271" s="67"/>
    </row>
    <row r="272" spans="7:9" ht="12.75">
      <c r="G272" s="168"/>
      <c r="I272" s="67"/>
    </row>
    <row r="273" spans="7:9" ht="12.75">
      <c r="G273" s="168"/>
      <c r="I273" s="67"/>
    </row>
    <row r="274" spans="7:9" ht="12.75">
      <c r="G274" s="168"/>
      <c r="I274" s="67"/>
    </row>
    <row r="275" spans="7:9" ht="12.75">
      <c r="G275" s="168"/>
      <c r="I275" s="67"/>
    </row>
    <row r="276" spans="7:9" ht="12.75">
      <c r="G276" s="168"/>
      <c r="I276" s="67"/>
    </row>
    <row r="277" spans="7:9" ht="12.75">
      <c r="G277" s="168"/>
      <c r="I277" s="67"/>
    </row>
    <row r="278" spans="7:9" ht="12.75">
      <c r="G278" s="168"/>
      <c r="I278" s="67"/>
    </row>
    <row r="279" spans="7:9" ht="12.75">
      <c r="G279" s="168"/>
      <c r="I279" s="67"/>
    </row>
    <row r="280" spans="7:9" ht="12.75">
      <c r="G280" s="168"/>
      <c r="I280" s="67"/>
    </row>
    <row r="281" spans="7:9" ht="12.75">
      <c r="G281" s="168"/>
      <c r="I281" s="67"/>
    </row>
    <row r="282" spans="7:9" ht="12.75">
      <c r="G282" s="168"/>
      <c r="I282" s="67"/>
    </row>
    <row r="283" spans="7:9" ht="12.75">
      <c r="G283" s="168"/>
      <c r="I283" s="67"/>
    </row>
    <row r="284" spans="7:9" ht="12.75">
      <c r="G284" s="168"/>
      <c r="I284" s="67"/>
    </row>
    <row r="285" spans="7:9" ht="12.75">
      <c r="G285" s="168"/>
      <c r="I285" s="67"/>
    </row>
    <row r="286" spans="7:9" ht="12.75">
      <c r="G286" s="168"/>
      <c r="I286" s="67"/>
    </row>
    <row r="287" spans="7:9" ht="12.75">
      <c r="G287" s="168"/>
      <c r="I287" s="67"/>
    </row>
    <row r="288" spans="7:9" ht="12.75">
      <c r="G288" s="168"/>
      <c r="I288" s="67"/>
    </row>
    <row r="289" spans="7:9" ht="12.75">
      <c r="G289" s="168"/>
      <c r="I289" s="67"/>
    </row>
    <row r="290" spans="7:9" ht="12.75">
      <c r="G290" s="168"/>
      <c r="I290" s="67"/>
    </row>
    <row r="291" spans="7:9" ht="12.75">
      <c r="G291" s="168"/>
      <c r="I291" s="67"/>
    </row>
    <row r="292" spans="7:9" ht="12.75">
      <c r="G292" s="168"/>
      <c r="I292" s="67"/>
    </row>
    <row r="293" spans="7:9" ht="12.75">
      <c r="G293" s="168"/>
      <c r="I293" s="67"/>
    </row>
    <row r="294" spans="7:9" ht="12.75">
      <c r="G294" s="168"/>
      <c r="I294" s="67"/>
    </row>
    <row r="295" spans="7:9" ht="12.75">
      <c r="G295" s="168"/>
      <c r="I295" s="67"/>
    </row>
    <row r="296" spans="7:9" ht="12.75">
      <c r="G296" s="168"/>
      <c r="I296" s="67"/>
    </row>
    <row r="297" spans="7:9" ht="12.75">
      <c r="G297" s="168"/>
      <c r="I297" s="67"/>
    </row>
    <row r="298" spans="7:9" ht="12.75">
      <c r="G298" s="168"/>
      <c r="I298" s="67"/>
    </row>
    <row r="299" spans="7:9" ht="12.75">
      <c r="G299" s="168"/>
      <c r="I299" s="67"/>
    </row>
    <row r="300" spans="7:9" ht="12.75">
      <c r="G300" s="168"/>
      <c r="I300" s="67"/>
    </row>
    <row r="301" spans="7:9" ht="12.75">
      <c r="G301" s="168"/>
      <c r="I301" s="67"/>
    </row>
    <row r="302" spans="7:9" ht="12.75">
      <c r="G302" s="168"/>
      <c r="I302" s="67"/>
    </row>
    <row r="303" spans="7:9" ht="12.75">
      <c r="G303" s="168"/>
      <c r="I303" s="67"/>
    </row>
    <row r="304" spans="7:9" ht="12.75">
      <c r="G304" s="168"/>
      <c r="I304" s="67"/>
    </row>
    <row r="305" spans="7:9" ht="12.75">
      <c r="G305" s="168"/>
      <c r="I305" s="67"/>
    </row>
    <row r="306" spans="7:9" ht="12.75">
      <c r="G306" s="168"/>
      <c r="I306" s="67"/>
    </row>
    <row r="307" spans="7:9" ht="12.75">
      <c r="G307" s="168"/>
      <c r="I307" s="67"/>
    </row>
    <row r="308" spans="7:9" ht="12.75">
      <c r="G308" s="168"/>
      <c r="I308" s="67"/>
    </row>
    <row r="309" spans="7:9" ht="12.75">
      <c r="G309" s="168"/>
      <c r="I309" s="67"/>
    </row>
    <row r="310" spans="7:9" ht="12.75">
      <c r="G310" s="168"/>
      <c r="I310" s="67"/>
    </row>
    <row r="311" spans="7:9" ht="12.75">
      <c r="G311" s="168"/>
      <c r="I311" s="67"/>
    </row>
    <row r="312" spans="7:9" ht="12.75">
      <c r="G312" s="168"/>
      <c r="I312" s="67"/>
    </row>
    <row r="313" spans="7:9" ht="12.75">
      <c r="G313" s="168"/>
      <c r="I313" s="67"/>
    </row>
    <row r="314" spans="7:9" ht="12.75">
      <c r="G314" s="168"/>
      <c r="I314" s="67"/>
    </row>
    <row r="315" spans="7:9" ht="12.75">
      <c r="G315" s="168"/>
      <c r="I315" s="67"/>
    </row>
    <row r="316" spans="7:9" ht="12.75">
      <c r="G316" s="168"/>
      <c r="I316" s="67"/>
    </row>
    <row r="317" spans="7:9" ht="12.75">
      <c r="G317" s="168"/>
      <c r="I317" s="67"/>
    </row>
    <row r="318" spans="7:9" ht="12.75">
      <c r="G318" s="168"/>
      <c r="I318" s="67"/>
    </row>
    <row r="319" spans="7:9" ht="12.75">
      <c r="G319" s="168"/>
      <c r="I319" s="67"/>
    </row>
    <row r="320" spans="7:9" ht="12.75">
      <c r="G320" s="168"/>
      <c r="I320" s="67"/>
    </row>
    <row r="321" spans="7:9" ht="12.75">
      <c r="G321" s="168"/>
      <c r="I321" s="67"/>
    </row>
    <row r="322" spans="7:9" ht="12.75">
      <c r="G322" s="168"/>
      <c r="I322" s="67"/>
    </row>
    <row r="323" spans="7:9" ht="12.75">
      <c r="G323" s="168"/>
      <c r="I323" s="67"/>
    </row>
    <row r="324" spans="7:9" ht="12.75">
      <c r="G324" s="168"/>
      <c r="I324" s="67"/>
    </row>
    <row r="325" spans="7:9" ht="12.75">
      <c r="G325" s="168"/>
      <c r="I325" s="67"/>
    </row>
    <row r="326" spans="7:9" ht="12.75">
      <c r="G326" s="168"/>
      <c r="I326" s="67"/>
    </row>
    <row r="327" spans="7:9" ht="12.75">
      <c r="G327" s="168"/>
      <c r="I327" s="67"/>
    </row>
    <row r="328" spans="7:9" ht="12.75">
      <c r="G328" s="168"/>
      <c r="I328" s="67"/>
    </row>
    <row r="329" spans="7:9" ht="12.75">
      <c r="G329" s="168"/>
      <c r="I329" s="67"/>
    </row>
    <row r="330" spans="7:9" ht="12.75">
      <c r="G330" s="168"/>
      <c r="I330" s="67"/>
    </row>
    <row r="331" spans="7:9" ht="12.75">
      <c r="G331" s="168"/>
      <c r="I331" s="67"/>
    </row>
    <row r="332" spans="7:9" ht="12.75">
      <c r="G332" s="168"/>
      <c r="I332" s="67"/>
    </row>
    <row r="333" spans="7:9" ht="12.75">
      <c r="G333" s="168"/>
      <c r="I333" s="67"/>
    </row>
    <row r="334" spans="7:9" ht="12.75">
      <c r="G334" s="168"/>
      <c r="I334" s="67"/>
    </row>
    <row r="335" spans="7:9" ht="12.75">
      <c r="G335" s="168"/>
      <c r="I335" s="67"/>
    </row>
    <row r="336" spans="7:9" ht="12.75">
      <c r="G336" s="168"/>
      <c r="I336" s="67"/>
    </row>
    <row r="337" spans="7:9" ht="12.75">
      <c r="G337" s="168"/>
      <c r="I337" s="67"/>
    </row>
    <row r="338" spans="7:9" ht="12.75">
      <c r="G338" s="168"/>
      <c r="I338" s="67"/>
    </row>
    <row r="339" spans="7:9" ht="12.75">
      <c r="G339" s="168"/>
      <c r="I339" s="67"/>
    </row>
    <row r="340" spans="7:9" ht="12.75">
      <c r="G340" s="168"/>
      <c r="I340" s="67"/>
    </row>
    <row r="341" spans="7:9" ht="12.75">
      <c r="G341" s="168"/>
      <c r="I341" s="67"/>
    </row>
    <row r="342" spans="7:9" ht="12.75">
      <c r="G342" s="168"/>
      <c r="I342" s="67"/>
    </row>
    <row r="343" spans="7:9" ht="12.75">
      <c r="G343" s="168"/>
      <c r="I343" s="67"/>
    </row>
    <row r="344" spans="7:9" ht="12.75">
      <c r="G344" s="168"/>
      <c r="I344" s="67"/>
    </row>
    <row r="345" spans="7:9" ht="12.75">
      <c r="G345" s="168"/>
      <c r="I345" s="67"/>
    </row>
    <row r="346" spans="7:9" ht="12.75">
      <c r="G346" s="168"/>
      <c r="I346" s="67"/>
    </row>
    <row r="347" spans="7:9" ht="12.75">
      <c r="G347" s="168"/>
      <c r="I347" s="67"/>
    </row>
    <row r="348" spans="7:9" ht="12.75">
      <c r="G348" s="168"/>
      <c r="I348" s="67"/>
    </row>
    <row r="349" spans="7:9" ht="12.75">
      <c r="G349" s="168"/>
      <c r="I349" s="67"/>
    </row>
    <row r="350" spans="7:9" ht="12.75">
      <c r="G350" s="168"/>
      <c r="I350" s="67"/>
    </row>
    <row r="351" spans="7:9" ht="12.75">
      <c r="G351" s="168"/>
      <c r="I351" s="67"/>
    </row>
    <row r="352" spans="7:9" ht="12.75">
      <c r="G352" s="168"/>
      <c r="I352" s="67"/>
    </row>
    <row r="353" spans="7:9" ht="12.75">
      <c r="G353" s="168"/>
      <c r="I353" s="67"/>
    </row>
    <row r="354" spans="7:9" ht="12.75">
      <c r="G354" s="168"/>
      <c r="I354" s="67"/>
    </row>
    <row r="355" spans="7:9" ht="12.75">
      <c r="G355" s="168"/>
      <c r="I355" s="67"/>
    </row>
    <row r="356" spans="7:9" ht="12.75">
      <c r="G356" s="168"/>
      <c r="I356" s="67"/>
    </row>
    <row r="357" spans="7:9" ht="12.75">
      <c r="G357" s="168"/>
      <c r="I357" s="67"/>
    </row>
    <row r="358" spans="7:9" ht="12.75">
      <c r="G358" s="168"/>
      <c r="I358" s="67"/>
    </row>
    <row r="359" spans="7:9" ht="12.75">
      <c r="G359" s="168"/>
      <c r="I359" s="67"/>
    </row>
    <row r="360" spans="7:9" ht="12.75">
      <c r="G360" s="168"/>
      <c r="I360" s="67"/>
    </row>
    <row r="361" spans="7:9" ht="12.75">
      <c r="G361" s="168"/>
      <c r="I361" s="67"/>
    </row>
    <row r="362" spans="7:9" ht="12.75">
      <c r="G362" s="168"/>
      <c r="I362" s="67"/>
    </row>
    <row r="363" spans="7:9" ht="12.75">
      <c r="G363" s="168"/>
      <c r="I363" s="67"/>
    </row>
    <row r="364" spans="7:9" ht="12.75">
      <c r="G364" s="168"/>
      <c r="I364" s="67"/>
    </row>
    <row r="365" spans="7:9" ht="12.75">
      <c r="G365" s="168"/>
      <c r="I365" s="67"/>
    </row>
    <row r="366" spans="7:9" ht="12.75">
      <c r="G366" s="168"/>
      <c r="I366" s="67"/>
    </row>
    <row r="367" spans="7:9" ht="12.75">
      <c r="G367" s="168"/>
      <c r="I367" s="67"/>
    </row>
    <row r="368" spans="7:9" ht="12.75">
      <c r="G368" s="168"/>
      <c r="I368" s="67"/>
    </row>
    <row r="369" spans="7:9" ht="12.75">
      <c r="G369" s="168"/>
      <c r="I369" s="67"/>
    </row>
    <row r="370" spans="7:9" ht="12.75">
      <c r="G370" s="168"/>
      <c r="I370" s="67"/>
    </row>
    <row r="371" spans="7:9" ht="12.75">
      <c r="G371" s="168"/>
      <c r="I371" s="67"/>
    </row>
    <row r="372" spans="7:9" ht="12.75">
      <c r="G372" s="168"/>
      <c r="I372" s="67"/>
    </row>
    <row r="373" spans="7:9" ht="12.75">
      <c r="G373" s="168"/>
      <c r="I373" s="67"/>
    </row>
    <row r="374" spans="7:9" ht="12.75">
      <c r="G374" s="168"/>
      <c r="I374" s="67"/>
    </row>
    <row r="375" spans="7:9" ht="12.75">
      <c r="G375" s="168"/>
      <c r="I375" s="67"/>
    </row>
    <row r="376" spans="7:9" ht="12.75">
      <c r="G376" s="168"/>
      <c r="I376" s="67"/>
    </row>
    <row r="377" spans="7:9" ht="12.75">
      <c r="G377" s="168"/>
      <c r="I377" s="67"/>
    </row>
    <row r="378" spans="7:9" ht="12.75">
      <c r="G378" s="168"/>
      <c r="I378" s="67"/>
    </row>
    <row r="379" spans="7:9" ht="12.75">
      <c r="G379" s="168"/>
      <c r="I379" s="67"/>
    </row>
    <row r="380" spans="7:9" ht="12.75">
      <c r="G380" s="168"/>
      <c r="I380" s="67"/>
    </row>
    <row r="381" spans="7:9" ht="12.75">
      <c r="G381" s="168"/>
      <c r="I381" s="67"/>
    </row>
    <row r="382" spans="7:9" ht="12.75">
      <c r="G382" s="168"/>
      <c r="I382" s="67"/>
    </row>
    <row r="383" spans="7:9" ht="12.75">
      <c r="G383" s="168"/>
      <c r="I383" s="67"/>
    </row>
    <row r="384" spans="7:9" ht="12.75">
      <c r="G384" s="168"/>
      <c r="I384" s="67"/>
    </row>
    <row r="385" spans="7:9" ht="12.75">
      <c r="G385" s="168"/>
      <c r="I385" s="67"/>
    </row>
    <row r="386" spans="7:9" ht="12.75">
      <c r="G386" s="168"/>
      <c r="I386" s="67"/>
    </row>
    <row r="387" spans="7:9" ht="12.75">
      <c r="G387" s="168"/>
      <c r="I387" s="67"/>
    </row>
    <row r="388" spans="7:9" ht="12.75">
      <c r="G388" s="168"/>
      <c r="I388" s="67"/>
    </row>
    <row r="389" spans="7:9" ht="12.75">
      <c r="G389" s="168"/>
      <c r="I389" s="67"/>
    </row>
    <row r="390" spans="7:9" ht="12.75">
      <c r="G390" s="168"/>
      <c r="I390" s="67"/>
    </row>
    <row r="391" spans="7:9" ht="12.75">
      <c r="G391" s="168"/>
      <c r="I391" s="67"/>
    </row>
    <row r="392" spans="7:9" ht="12.75">
      <c r="G392" s="168"/>
      <c r="I392" s="67"/>
    </row>
    <row r="393" spans="7:9" ht="12.75">
      <c r="G393" s="168"/>
      <c r="I393" s="67"/>
    </row>
    <row r="394" spans="7:9" ht="12.75">
      <c r="G394" s="168"/>
      <c r="I394" s="67"/>
    </row>
    <row r="395" spans="7:9" ht="12.75">
      <c r="G395" s="168"/>
      <c r="I395" s="67"/>
    </row>
    <row r="396" spans="7:9" ht="12.75">
      <c r="G396" s="168"/>
      <c r="I396" s="67"/>
    </row>
    <row r="397" spans="7:9" ht="12.75">
      <c r="G397" s="168"/>
      <c r="I397" s="67"/>
    </row>
    <row r="398" spans="7:9" ht="12.75">
      <c r="G398" s="168"/>
      <c r="I398" s="67"/>
    </row>
    <row r="399" spans="7:9" ht="12.75">
      <c r="G399" s="168"/>
      <c r="I399" s="67"/>
    </row>
    <row r="400" spans="7:9" ht="12.75">
      <c r="G400" s="168"/>
      <c r="I400" s="67"/>
    </row>
    <row r="401" spans="7:9" ht="12.75">
      <c r="G401" s="168"/>
      <c r="I401" s="67"/>
    </row>
    <row r="402" spans="7:9" ht="12.75">
      <c r="G402" s="168"/>
      <c r="I402" s="67"/>
    </row>
    <row r="403" spans="7:9" ht="12.75">
      <c r="G403" s="168"/>
      <c r="I403" s="67"/>
    </row>
    <row r="404" spans="7:9" ht="12.75">
      <c r="G404" s="168"/>
      <c r="I404" s="67"/>
    </row>
    <row r="405" spans="7:9" ht="12.75">
      <c r="G405" s="168"/>
      <c r="I405" s="67"/>
    </row>
    <row r="406" spans="7:9" ht="12.75">
      <c r="G406" s="168"/>
      <c r="I406" s="67"/>
    </row>
    <row r="407" spans="7:9" ht="12.75">
      <c r="G407" s="168"/>
      <c r="I407" s="67"/>
    </row>
    <row r="408" spans="7:9" ht="12.75">
      <c r="G408" s="168"/>
      <c r="I408" s="67"/>
    </row>
    <row r="409" spans="7:9" ht="12.75">
      <c r="G409" s="168"/>
      <c r="I409" s="67"/>
    </row>
    <row r="410" spans="7:9" ht="12.75">
      <c r="G410" s="168"/>
      <c r="I410" s="67"/>
    </row>
    <row r="411" spans="7:9" ht="12.75">
      <c r="G411" s="168"/>
      <c r="I411" s="67"/>
    </row>
    <row r="412" spans="7:9" ht="12.75">
      <c r="G412" s="168"/>
      <c r="I412" s="67"/>
    </row>
    <row r="413" spans="7:9" ht="12.75">
      <c r="G413" s="168"/>
      <c r="I413" s="67"/>
    </row>
    <row r="414" spans="7:9" ht="12.75">
      <c r="G414" s="168"/>
      <c r="I414" s="67"/>
    </row>
    <row r="415" spans="7:9" ht="12.75">
      <c r="G415" s="168"/>
      <c r="I415" s="67"/>
    </row>
    <row r="416" spans="7:9" ht="12.75">
      <c r="G416" s="168"/>
      <c r="I416" s="67"/>
    </row>
    <row r="417" spans="7:9" ht="12.75">
      <c r="G417" s="168"/>
      <c r="I417" s="67"/>
    </row>
    <row r="418" spans="7:9" ht="12.75">
      <c r="G418" s="168"/>
      <c r="I418" s="67"/>
    </row>
    <row r="419" spans="7:9" ht="12.75">
      <c r="G419" s="168"/>
      <c r="I419" s="67"/>
    </row>
    <row r="420" spans="7:9" ht="12.75">
      <c r="G420" s="168"/>
      <c r="I420" s="67"/>
    </row>
    <row r="421" spans="7:9" ht="12.75">
      <c r="G421" s="168"/>
      <c r="I421" s="67"/>
    </row>
    <row r="422" spans="7:9" ht="12.75">
      <c r="G422" s="168"/>
      <c r="I422" s="67"/>
    </row>
    <row r="423" spans="7:9" ht="12.75">
      <c r="G423" s="168"/>
      <c r="I423" s="67"/>
    </row>
    <row r="424" spans="7:9" ht="12.75">
      <c r="G424" s="168"/>
      <c r="I424" s="67"/>
    </row>
    <row r="425" spans="7:9" ht="12.75">
      <c r="G425" s="168"/>
      <c r="I425" s="67"/>
    </row>
    <row r="426" spans="7:9" ht="12.75">
      <c r="G426" s="168"/>
      <c r="I426" s="67"/>
    </row>
    <row r="427" spans="7:9" ht="12.75">
      <c r="G427" s="168"/>
      <c r="I427" s="67"/>
    </row>
    <row r="428" spans="7:9" ht="12.75">
      <c r="G428" s="168"/>
      <c r="I428" s="67"/>
    </row>
    <row r="429" spans="7:9" ht="12.75">
      <c r="G429" s="168"/>
      <c r="I429" s="67"/>
    </row>
    <row r="430" spans="7:9" ht="12.75">
      <c r="G430" s="168"/>
      <c r="I430" s="67"/>
    </row>
    <row r="431" spans="7:9" ht="12.75">
      <c r="G431" s="168"/>
      <c r="I431" s="67"/>
    </row>
    <row r="432" spans="7:9" ht="12.75">
      <c r="G432" s="168"/>
      <c r="I432" s="67"/>
    </row>
    <row r="433" spans="7:9" ht="12.75">
      <c r="G433" s="168"/>
      <c r="I433" s="67"/>
    </row>
    <row r="434" spans="7:9" ht="12.75">
      <c r="G434" s="168"/>
      <c r="I434" s="67"/>
    </row>
    <row r="435" spans="7:9" ht="12.75">
      <c r="G435" s="168"/>
      <c r="I435" s="67"/>
    </row>
    <row r="436" spans="7:9" ht="12.75">
      <c r="G436" s="168"/>
      <c r="I436" s="67"/>
    </row>
    <row r="437" spans="7:9" ht="12.75">
      <c r="G437" s="168"/>
      <c r="I437" s="67"/>
    </row>
    <row r="438" spans="7:9" ht="12.75">
      <c r="G438" s="168"/>
      <c r="I438" s="67"/>
    </row>
    <row r="439" spans="7:9" ht="12.75">
      <c r="G439" s="168"/>
      <c r="I439" s="67"/>
    </row>
    <row r="440" spans="7:9" ht="12.75">
      <c r="G440" s="168"/>
      <c r="I440" s="67"/>
    </row>
    <row r="441" spans="7:9" ht="12.75">
      <c r="G441" s="168"/>
      <c r="I441" s="67"/>
    </row>
    <row r="442" spans="7:9" ht="12.75">
      <c r="G442" s="168"/>
      <c r="I442" s="67"/>
    </row>
    <row r="443" spans="7:9" ht="12.75">
      <c r="G443" s="168"/>
      <c r="I443" s="67"/>
    </row>
    <row r="444" spans="7:9" ht="12.75">
      <c r="G444" s="168"/>
      <c r="I444" s="67"/>
    </row>
    <row r="445" spans="7:9" ht="12.75">
      <c r="G445" s="168"/>
      <c r="I445" s="67"/>
    </row>
    <row r="446" spans="7:9" ht="12.75">
      <c r="G446" s="168"/>
      <c r="I446" s="67"/>
    </row>
    <row r="447" spans="7:9" ht="12.75">
      <c r="G447" s="168"/>
      <c r="I447" s="67"/>
    </row>
    <row r="448" spans="7:9" ht="12.75">
      <c r="G448" s="168"/>
      <c r="I448" s="67"/>
    </row>
    <row r="449" spans="7:9" ht="12.75">
      <c r="G449" s="168"/>
      <c r="I449" s="67"/>
    </row>
    <row r="450" spans="7:9" ht="12.75">
      <c r="G450" s="168"/>
      <c r="I450" s="67"/>
    </row>
    <row r="451" spans="7:9" ht="12.75">
      <c r="G451" s="168"/>
      <c r="I451" s="67"/>
    </row>
    <row r="452" spans="7:9" ht="12.75">
      <c r="G452" s="168"/>
      <c r="I452" s="67"/>
    </row>
    <row r="453" spans="7:9" ht="12.75">
      <c r="G453" s="168"/>
      <c r="I453" s="67"/>
    </row>
    <row r="454" spans="7:9" ht="12.75">
      <c r="G454" s="168"/>
      <c r="I454" s="67"/>
    </row>
    <row r="455" spans="7:9" ht="12.75">
      <c r="G455" s="168"/>
      <c r="I455" s="67"/>
    </row>
    <row r="456" spans="7:9" ht="12.75">
      <c r="G456" s="168"/>
      <c r="I456" s="67"/>
    </row>
    <row r="457" spans="7:9" ht="12.75">
      <c r="G457" s="168"/>
      <c r="I457" s="67"/>
    </row>
    <row r="458" spans="7:9" ht="12.75">
      <c r="G458" s="168"/>
      <c r="I458" s="67"/>
    </row>
    <row r="459" spans="7:9" ht="12.75">
      <c r="G459" s="168"/>
      <c r="I459" s="67"/>
    </row>
    <row r="460" spans="7:9" ht="12.75">
      <c r="G460" s="168"/>
      <c r="I460" s="67"/>
    </row>
    <row r="461" spans="7:9" ht="12.75">
      <c r="G461" s="168"/>
      <c r="I461" s="67"/>
    </row>
    <row r="462" spans="7:9" ht="12.75">
      <c r="G462" s="168"/>
      <c r="I462" s="67"/>
    </row>
    <row r="463" spans="7:9" ht="12.75">
      <c r="G463" s="168"/>
      <c r="I463" s="67"/>
    </row>
    <row r="464" spans="7:9" ht="12.75">
      <c r="G464" s="168"/>
      <c r="I464" s="67"/>
    </row>
    <row r="465" spans="7:9" ht="12.75">
      <c r="G465" s="168"/>
      <c r="I465" s="67"/>
    </row>
    <row r="466" spans="7:9" ht="12.75">
      <c r="G466" s="168"/>
      <c r="I466" s="67"/>
    </row>
    <row r="467" spans="7:9" ht="12.75">
      <c r="G467" s="168"/>
      <c r="I467" s="67"/>
    </row>
    <row r="468" spans="7:9" ht="12.75">
      <c r="G468" s="168"/>
      <c r="I468" s="67"/>
    </row>
    <row r="469" spans="7:9" ht="12.75">
      <c r="G469" s="168"/>
      <c r="I469" s="67"/>
    </row>
    <row r="470" spans="7:9" ht="12.75">
      <c r="G470" s="168"/>
      <c r="I470" s="67"/>
    </row>
    <row r="471" spans="7:9" ht="12.75">
      <c r="G471" s="168"/>
      <c r="I471" s="67"/>
    </row>
    <row r="472" spans="7:9" ht="12.75">
      <c r="G472" s="168"/>
      <c r="I472" s="67"/>
    </row>
    <row r="473" spans="7:9" ht="12.75">
      <c r="G473" s="168"/>
      <c r="I473" s="67"/>
    </row>
    <row r="474" spans="7:9" ht="12.75">
      <c r="G474" s="168"/>
      <c r="I474" s="67"/>
    </row>
    <row r="475" spans="7:9" ht="12.75">
      <c r="G475" s="168"/>
      <c r="I475" s="67"/>
    </row>
    <row r="476" spans="7:9" ht="12.75">
      <c r="G476" s="168"/>
      <c r="I476" s="67"/>
    </row>
    <row r="477" spans="7:9" ht="12.75">
      <c r="G477" s="168"/>
      <c r="I477" s="67"/>
    </row>
    <row r="478" spans="7:9" ht="12.75">
      <c r="G478" s="168"/>
      <c r="I478" s="67"/>
    </row>
    <row r="479" spans="7:9" ht="12.75">
      <c r="G479" s="168"/>
      <c r="I479" s="67"/>
    </row>
    <row r="480" spans="7:9" ht="12.75">
      <c r="G480" s="168"/>
      <c r="I480" s="67"/>
    </row>
    <row r="481" spans="7:9" ht="12.75">
      <c r="G481" s="168"/>
      <c r="I481" s="67"/>
    </row>
    <row r="482" spans="7:9" ht="12.75">
      <c r="G482" s="168"/>
      <c r="I482" s="67"/>
    </row>
    <row r="483" spans="7:9" ht="12.75">
      <c r="G483" s="168"/>
      <c r="I483" s="67"/>
    </row>
    <row r="484" spans="7:9" ht="12.75">
      <c r="G484" s="168"/>
      <c r="I484" s="67"/>
    </row>
    <row r="485" spans="7:9" ht="12.75">
      <c r="G485" s="168"/>
      <c r="I485" s="67"/>
    </row>
    <row r="486" spans="7:9" ht="12.75">
      <c r="G486" s="168"/>
      <c r="I486" s="67"/>
    </row>
    <row r="487" spans="7:9" ht="12.75">
      <c r="G487" s="168"/>
      <c r="I487" s="67"/>
    </row>
    <row r="488" spans="7:9" ht="12.75">
      <c r="G488" s="168"/>
      <c r="I488" s="67"/>
    </row>
    <row r="489" spans="7:9" ht="12.75">
      <c r="G489" s="168"/>
      <c r="I489" s="67"/>
    </row>
    <row r="490" spans="7:9" ht="12.75">
      <c r="G490" s="168"/>
      <c r="I490" s="67"/>
    </row>
    <row r="491" spans="7:9" ht="12.75">
      <c r="G491" s="168"/>
      <c r="I491" s="67"/>
    </row>
    <row r="492" spans="7:9" ht="12.75">
      <c r="G492" s="168"/>
      <c r="I492" s="67"/>
    </row>
    <row r="493" spans="7:9" ht="12.75">
      <c r="G493" s="168"/>
      <c r="I493" s="67"/>
    </row>
    <row r="494" spans="7:9" ht="12.75">
      <c r="G494" s="168"/>
      <c r="I494" s="67"/>
    </row>
    <row r="495" spans="7:9" ht="12.75">
      <c r="G495" s="168"/>
      <c r="I495" s="67"/>
    </row>
    <row r="496" spans="7:9" ht="12.75">
      <c r="G496" s="168"/>
      <c r="I496" s="67"/>
    </row>
    <row r="497" spans="7:9" ht="12.75">
      <c r="G497" s="168"/>
      <c r="I497" s="67"/>
    </row>
    <row r="498" spans="7:9" ht="12.75">
      <c r="G498" s="168"/>
      <c r="I498" s="67"/>
    </row>
    <row r="499" spans="7:9" ht="12.75">
      <c r="G499" s="168"/>
      <c r="I499" s="67"/>
    </row>
    <row r="500" spans="7:9" ht="12.75">
      <c r="G500" s="168"/>
      <c r="I500" s="67"/>
    </row>
    <row r="501" spans="7:9" ht="12.75">
      <c r="G501" s="168"/>
      <c r="I501" s="67"/>
    </row>
    <row r="502" spans="7:9" ht="12.75">
      <c r="G502" s="168"/>
      <c r="I502" s="67"/>
    </row>
    <row r="503" spans="7:9" ht="12.75">
      <c r="G503" s="168"/>
      <c r="I503" s="67"/>
    </row>
    <row r="504" spans="7:9" ht="12.75">
      <c r="G504" s="168"/>
      <c r="I504" s="67"/>
    </row>
    <row r="505" spans="7:9" ht="12.75">
      <c r="G505" s="168"/>
      <c r="I505" s="67"/>
    </row>
    <row r="506" spans="7:9" ht="12.75">
      <c r="G506" s="168"/>
      <c r="I506" s="67"/>
    </row>
    <row r="507" spans="7:9" ht="12.75">
      <c r="G507" s="168"/>
      <c r="I507" s="67"/>
    </row>
    <row r="508" spans="7:9" ht="12.75">
      <c r="G508" s="168"/>
      <c r="I508" s="67"/>
    </row>
    <row r="509" spans="7:9" ht="12.75">
      <c r="G509" s="168"/>
      <c r="I509" s="67"/>
    </row>
    <row r="510" spans="7:9" ht="12.75">
      <c r="G510" s="168"/>
      <c r="I510" s="67"/>
    </row>
    <row r="511" spans="7:9" ht="12.75">
      <c r="G511" s="168"/>
      <c r="I511" s="67"/>
    </row>
    <row r="512" spans="7:9" ht="12.75">
      <c r="G512" s="168"/>
      <c r="I512" s="67"/>
    </row>
    <row r="513" spans="7:9" ht="12.75">
      <c r="G513" s="168"/>
      <c r="I513" s="67"/>
    </row>
    <row r="514" spans="7:9" ht="12.75">
      <c r="G514" s="168"/>
      <c r="I514" s="67"/>
    </row>
    <row r="515" spans="7:9" ht="12.75">
      <c r="G515" s="168"/>
      <c r="I515" s="67"/>
    </row>
    <row r="516" spans="7:9" ht="12.75">
      <c r="G516" s="168"/>
      <c r="I516" s="67"/>
    </row>
    <row r="517" spans="7:9" ht="12.75">
      <c r="G517" s="168"/>
      <c r="I517" s="67"/>
    </row>
    <row r="518" spans="7:9" ht="12.75">
      <c r="G518" s="168"/>
      <c r="I518" s="67"/>
    </row>
    <row r="519" spans="7:9" ht="12.75">
      <c r="G519" s="168"/>
      <c r="I519" s="67"/>
    </row>
    <row r="520" spans="7:9" ht="12.75">
      <c r="G520" s="168"/>
      <c r="I520" s="67"/>
    </row>
    <row r="521" spans="7:9" ht="12.75">
      <c r="G521" s="168"/>
      <c r="I521" s="67"/>
    </row>
    <row r="522" spans="7:9" ht="12.75">
      <c r="G522" s="168"/>
      <c r="I522" s="67"/>
    </row>
    <row r="523" spans="7:9" ht="12.75">
      <c r="G523" s="168"/>
      <c r="I523" s="67"/>
    </row>
    <row r="524" spans="7:9" ht="12.75">
      <c r="G524" s="168"/>
      <c r="I524" s="67"/>
    </row>
    <row r="525" spans="7:9" ht="12.75">
      <c r="G525" s="168"/>
      <c r="I525" s="67"/>
    </row>
    <row r="526" spans="7:9" ht="12.75">
      <c r="G526" s="168"/>
      <c r="I526" s="67"/>
    </row>
    <row r="527" spans="7:9" ht="12.75">
      <c r="G527" s="168"/>
      <c r="I527" s="67"/>
    </row>
    <row r="528" spans="7:9" ht="12.75">
      <c r="G528" s="168"/>
      <c r="I528" s="67"/>
    </row>
    <row r="529" spans="7:9" ht="12.75">
      <c r="G529" s="168"/>
      <c r="I529" s="67"/>
    </row>
    <row r="530" spans="7:9" ht="12.75">
      <c r="G530" s="168"/>
      <c r="I530" s="67"/>
    </row>
    <row r="531" spans="7:9" ht="12.75">
      <c r="G531" s="168"/>
      <c r="I531" s="67"/>
    </row>
    <row r="532" spans="7:9" ht="12.75">
      <c r="G532" s="168"/>
      <c r="I532" s="67"/>
    </row>
    <row r="533" spans="7:9" ht="12.75">
      <c r="G533" s="168"/>
      <c r="I533" s="67"/>
    </row>
    <row r="534" spans="7:9" ht="12.75">
      <c r="G534" s="168"/>
      <c r="I534" s="67"/>
    </row>
    <row r="535" spans="7:9" ht="12.75">
      <c r="G535" s="168"/>
      <c r="I535" s="67"/>
    </row>
    <row r="536" spans="7:9" ht="12.75">
      <c r="G536" s="168"/>
      <c r="I536" s="67"/>
    </row>
    <row r="537" spans="7:9" ht="12.75">
      <c r="G537" s="168"/>
      <c r="I537" s="67"/>
    </row>
    <row r="538" spans="7:9" ht="12.75">
      <c r="G538" s="168"/>
      <c r="I538" s="67"/>
    </row>
    <row r="539" spans="7:9" ht="12.75">
      <c r="G539" s="168"/>
      <c r="I539" s="67"/>
    </row>
    <row r="540" spans="7:9" ht="12.75">
      <c r="G540" s="168"/>
      <c r="I540" s="67"/>
    </row>
    <row r="541" spans="7:9" ht="12.75">
      <c r="G541" s="168"/>
      <c r="I541" s="67"/>
    </row>
    <row r="542" spans="7:9" ht="12.75">
      <c r="G542" s="168"/>
      <c r="I542" s="67"/>
    </row>
    <row r="543" spans="7:9" ht="12.75">
      <c r="G543" s="168"/>
      <c r="I543" s="67"/>
    </row>
    <row r="544" spans="7:9" ht="12.75">
      <c r="G544" s="168"/>
      <c r="I544" s="67"/>
    </row>
    <row r="545" spans="7:9" ht="12.75">
      <c r="G545" s="168"/>
      <c r="I545" s="67"/>
    </row>
    <row r="546" spans="7:9" ht="12.75">
      <c r="G546" s="168"/>
      <c r="I546" s="67"/>
    </row>
    <row r="547" spans="7:9" ht="12.75">
      <c r="G547" s="168"/>
      <c r="I547" s="67"/>
    </row>
    <row r="548" spans="7:9" ht="12.75">
      <c r="G548" s="168"/>
      <c r="I548" s="67"/>
    </row>
    <row r="549" spans="7:9" ht="12.75">
      <c r="G549" s="168"/>
      <c r="I549" s="67"/>
    </row>
    <row r="550" spans="7:9" ht="12.75">
      <c r="G550" s="168"/>
      <c r="I550" s="67"/>
    </row>
    <row r="551" spans="7:9" ht="12.75">
      <c r="G551" s="168"/>
      <c r="I551" s="67"/>
    </row>
    <row r="552" spans="7:9" ht="12.75">
      <c r="G552" s="168"/>
      <c r="I552" s="67"/>
    </row>
    <row r="553" spans="7:9" ht="12.75">
      <c r="G553" s="168"/>
      <c r="I553" s="67"/>
    </row>
    <row r="554" spans="7:9" ht="12.75">
      <c r="G554" s="168"/>
      <c r="I554" s="67"/>
    </row>
    <row r="555" spans="7:9" ht="12.75">
      <c r="G555" s="168"/>
      <c r="I555" s="67"/>
    </row>
    <row r="556" spans="7:9" ht="12.75">
      <c r="G556" s="168"/>
      <c r="I556" s="67"/>
    </row>
    <row r="557" spans="7:9" ht="12.75">
      <c r="G557" s="168"/>
      <c r="I557" s="67"/>
    </row>
    <row r="558" spans="7:9" ht="12.75">
      <c r="G558" s="168"/>
      <c r="I558" s="67"/>
    </row>
    <row r="559" spans="7:9" ht="12.75">
      <c r="G559" s="168"/>
      <c r="I559" s="67"/>
    </row>
    <row r="560" spans="7:9" ht="12.75">
      <c r="G560" s="168"/>
      <c r="I560" s="67"/>
    </row>
    <row r="561" spans="7:9" ht="12.75">
      <c r="G561" s="168"/>
      <c r="I561" s="67"/>
    </row>
    <row r="562" spans="7:9" ht="12.75">
      <c r="G562" s="168"/>
      <c r="I562" s="67"/>
    </row>
    <row r="563" spans="7:9" ht="12.75">
      <c r="G563" s="168"/>
      <c r="I563" s="67"/>
    </row>
    <row r="564" spans="7:9" ht="12.75">
      <c r="G564" s="168"/>
      <c r="I564" s="67"/>
    </row>
    <row r="565" spans="7:9" ht="12.75">
      <c r="G565" s="168"/>
      <c r="I565" s="67"/>
    </row>
    <row r="566" spans="7:9" ht="12.75">
      <c r="G566" s="168"/>
      <c r="I566" s="67"/>
    </row>
    <row r="567" spans="7:9" ht="12.75">
      <c r="G567" s="168"/>
      <c r="I567" s="67"/>
    </row>
    <row r="568" spans="7:9" ht="12.75">
      <c r="G568" s="168"/>
      <c r="I568" s="67"/>
    </row>
    <row r="569" spans="7:9" ht="12.75">
      <c r="G569" s="168"/>
      <c r="I569" s="67"/>
    </row>
    <row r="570" spans="7:9" ht="12.75">
      <c r="G570" s="168"/>
      <c r="I570" s="67"/>
    </row>
    <row r="571" spans="7:9" ht="12.75">
      <c r="G571" s="168"/>
      <c r="I571" s="67"/>
    </row>
    <row r="572" spans="7:9" ht="12.75">
      <c r="G572" s="168"/>
      <c r="I572" s="67"/>
    </row>
    <row r="573" spans="7:9" ht="12.75">
      <c r="G573" s="168"/>
      <c r="I573" s="67"/>
    </row>
    <row r="574" spans="7:9" ht="12.75">
      <c r="G574" s="168"/>
      <c r="I574" s="67"/>
    </row>
    <row r="575" spans="7:9" ht="12.75">
      <c r="G575" s="168"/>
      <c r="I575" s="67"/>
    </row>
    <row r="576" spans="7:9" ht="12.75">
      <c r="G576" s="168"/>
      <c r="I576" s="67"/>
    </row>
    <row r="577" spans="7:9" ht="12.75">
      <c r="G577" s="168"/>
      <c r="I577" s="67"/>
    </row>
    <row r="578" spans="7:9" ht="12.75">
      <c r="G578" s="168"/>
      <c r="I578" s="67"/>
    </row>
    <row r="579" spans="7:9" ht="12.75">
      <c r="G579" s="168"/>
      <c r="I579" s="67"/>
    </row>
    <row r="580" spans="7:9" ht="12.75">
      <c r="G580" s="168"/>
      <c r="I580" s="67"/>
    </row>
    <row r="581" spans="7:9" ht="12.75">
      <c r="G581" s="168"/>
      <c r="I581" s="67"/>
    </row>
    <row r="582" spans="7:9" ht="12.75">
      <c r="G582" s="168"/>
      <c r="I582" s="67"/>
    </row>
    <row r="583" spans="7:9" ht="12.75">
      <c r="G583" s="168"/>
      <c r="I583" s="67"/>
    </row>
    <row r="584" spans="7:9" ht="12.75">
      <c r="G584" s="168"/>
      <c r="I584" s="67"/>
    </row>
    <row r="585" spans="7:9" ht="12.75">
      <c r="G585" s="168"/>
      <c r="I585" s="67"/>
    </row>
    <row r="586" spans="7:9" ht="12.75">
      <c r="G586" s="168"/>
      <c r="I586" s="67"/>
    </row>
    <row r="587" spans="7:9" ht="12.75">
      <c r="G587" s="168"/>
      <c r="I587" s="67"/>
    </row>
    <row r="588" spans="7:9" ht="12.75">
      <c r="G588" s="168"/>
      <c r="I588" s="67"/>
    </row>
    <row r="589" spans="7:9" ht="12.75">
      <c r="G589" s="168"/>
      <c r="I589" s="67"/>
    </row>
    <row r="590" spans="7:9" ht="12.75">
      <c r="G590" s="168"/>
      <c r="I590" s="67"/>
    </row>
    <row r="591" spans="7:9" ht="12.75">
      <c r="G591" s="168"/>
      <c r="I591" s="67"/>
    </row>
    <row r="592" spans="7:9" ht="12.75">
      <c r="G592" s="168"/>
      <c r="I592" s="67"/>
    </row>
    <row r="593" spans="7:9" ht="12.75">
      <c r="G593" s="168"/>
      <c r="I593" s="67"/>
    </row>
    <row r="594" spans="7:9" ht="12.75">
      <c r="G594" s="168"/>
      <c r="I594" s="67"/>
    </row>
    <row r="595" spans="7:9" ht="12.75">
      <c r="G595" s="168"/>
      <c r="I595" s="67"/>
    </row>
    <row r="596" spans="7:9" ht="12.75">
      <c r="G596" s="168"/>
      <c r="I596" s="67"/>
    </row>
    <row r="597" spans="7:9" ht="12.75">
      <c r="G597" s="168"/>
      <c r="I597" s="67"/>
    </row>
    <row r="598" spans="7:9" ht="12.75">
      <c r="G598" s="168"/>
      <c r="I598" s="67"/>
    </row>
    <row r="599" spans="7:9" ht="12.75">
      <c r="G599" s="168"/>
      <c r="I599" s="67"/>
    </row>
    <row r="600" spans="7:9" ht="12.75">
      <c r="G600" s="168"/>
      <c r="I600" s="67"/>
    </row>
    <row r="601" spans="7:9" ht="12.75">
      <c r="G601" s="168"/>
      <c r="I601" s="67"/>
    </row>
    <row r="602" spans="7:9" ht="12.75">
      <c r="G602" s="168"/>
      <c r="I602" s="67"/>
    </row>
    <row r="603" spans="7:9" ht="12.75">
      <c r="G603" s="168"/>
      <c r="I603" s="67"/>
    </row>
    <row r="604" spans="7:9" ht="12.75">
      <c r="G604" s="168"/>
      <c r="I604" s="67"/>
    </row>
    <row r="605" spans="7:9" ht="12.75">
      <c r="G605" s="168"/>
      <c r="I605" s="67"/>
    </row>
    <row r="606" spans="7:9" ht="12.75">
      <c r="G606" s="168"/>
      <c r="I606" s="67"/>
    </row>
    <row r="607" spans="7:9" ht="12.75">
      <c r="G607" s="168"/>
      <c r="I607" s="67"/>
    </row>
    <row r="608" spans="7:9" ht="12.75">
      <c r="G608" s="168"/>
      <c r="I608" s="67"/>
    </row>
    <row r="609" spans="7:9" ht="12.75">
      <c r="G609" s="168"/>
      <c r="I609" s="67"/>
    </row>
    <row r="610" ht="12.75">
      <c r="I610" s="67"/>
    </row>
    <row r="611" ht="12.75">
      <c r="I611" s="67"/>
    </row>
    <row r="612" ht="12.75">
      <c r="I612" s="67"/>
    </row>
    <row r="613" ht="12.75">
      <c r="I613" s="67"/>
    </row>
    <row r="614" ht="12.75">
      <c r="I614" s="67"/>
    </row>
    <row r="615" ht="12.75">
      <c r="I615" s="67"/>
    </row>
    <row r="616" ht="12.75">
      <c r="I616" s="67"/>
    </row>
    <row r="617" ht="12.75">
      <c r="I617" s="67"/>
    </row>
    <row r="618" ht="12.75">
      <c r="I618" s="67"/>
    </row>
    <row r="619" ht="12.75">
      <c r="I619" s="67"/>
    </row>
    <row r="620" ht="12.75">
      <c r="I620" s="67"/>
    </row>
    <row r="621" ht="12.75">
      <c r="I621" s="67"/>
    </row>
    <row r="622" ht="12.75">
      <c r="I622" s="67"/>
    </row>
    <row r="623" ht="12.75">
      <c r="I623" s="67"/>
    </row>
    <row r="624" ht="12.75">
      <c r="I624" s="67"/>
    </row>
    <row r="625" ht="12.75">
      <c r="I625" s="67"/>
    </row>
    <row r="626" ht="12.75">
      <c r="I626" s="67"/>
    </row>
    <row r="627" ht="12.75">
      <c r="I627" s="67"/>
    </row>
    <row r="628" ht="12.75">
      <c r="I628" s="67"/>
    </row>
    <row r="629" ht="12.75">
      <c r="I629" s="67"/>
    </row>
    <row r="630" ht="12.75">
      <c r="I630" s="67"/>
    </row>
    <row r="631" ht="12.75">
      <c r="I631" s="67"/>
    </row>
    <row r="632" ht="12.75">
      <c r="I632" s="67"/>
    </row>
    <row r="633" ht="12.75">
      <c r="I633" s="67"/>
    </row>
    <row r="634" ht="12.75">
      <c r="I634" s="67"/>
    </row>
    <row r="635" ht="12.75">
      <c r="I635" s="67"/>
    </row>
    <row r="636" ht="12.75">
      <c r="I636" s="67"/>
    </row>
    <row r="637" ht="12.75">
      <c r="I637" s="67"/>
    </row>
    <row r="638" ht="12.75">
      <c r="I638" s="67"/>
    </row>
    <row r="639" ht="12.75">
      <c r="I639" s="67"/>
    </row>
    <row r="640" ht="12.75">
      <c r="I640" s="67"/>
    </row>
    <row r="641" ht="12.75">
      <c r="I641" s="67"/>
    </row>
    <row r="642" ht="12.75">
      <c r="I642" s="67"/>
    </row>
    <row r="643" ht="12.75">
      <c r="I643" s="67"/>
    </row>
    <row r="644" ht="12.75">
      <c r="I644" s="67"/>
    </row>
    <row r="645" ht="12.75">
      <c r="I645" s="67"/>
    </row>
    <row r="646" ht="12.75">
      <c r="I646" s="67"/>
    </row>
    <row r="647" ht="12.75">
      <c r="I647" s="67"/>
    </row>
    <row r="648" ht="12.75">
      <c r="I648" s="67"/>
    </row>
    <row r="649" ht="12.75">
      <c r="I649" s="67"/>
    </row>
    <row r="650" ht="12.75">
      <c r="I650" s="67"/>
    </row>
    <row r="651" ht="12.75">
      <c r="I651" s="67"/>
    </row>
    <row r="652" ht="12.75">
      <c r="I652" s="67"/>
    </row>
    <row r="653" ht="12.75">
      <c r="I653" s="67"/>
    </row>
    <row r="654" ht="12.75">
      <c r="I654" s="67"/>
    </row>
    <row r="655" ht="12.75">
      <c r="I655" s="67"/>
    </row>
    <row r="656" ht="12.75">
      <c r="I656" s="67"/>
    </row>
    <row r="657" ht="12.75">
      <c r="I657" s="67"/>
    </row>
    <row r="658" ht="12.75">
      <c r="I658" s="67"/>
    </row>
    <row r="659" ht="12.75">
      <c r="I659" s="67"/>
    </row>
    <row r="660" ht="12.75">
      <c r="I660" s="67"/>
    </row>
    <row r="661" ht="12.75">
      <c r="I661" s="67"/>
    </row>
    <row r="662" ht="12.75">
      <c r="I662" s="67"/>
    </row>
    <row r="663" ht="12.75">
      <c r="I663" s="67"/>
    </row>
  </sheetData>
  <printOptions/>
  <pageMargins left="0.75" right="0.75" top="0.31" bottom="0.34" header="0.17" footer="0.17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61"/>
  <sheetViews>
    <sheetView workbookViewId="0" topLeftCell="A181">
      <selection activeCell="D116" sqref="D116"/>
    </sheetView>
  </sheetViews>
  <sheetFormatPr defaultColWidth="9.140625" defaultRowHeight="12.75"/>
  <cols>
    <col min="1" max="1" width="4.140625" style="181" customWidth="1"/>
    <col min="2" max="2" width="9.8515625" style="181" bestFit="1" customWidth="1"/>
    <col min="3" max="3" width="27.8515625" style="181" customWidth="1"/>
    <col min="4" max="4" width="11.28125" style="181" customWidth="1"/>
    <col min="5" max="5" width="1.7109375" style="181" customWidth="1"/>
    <col min="6" max="6" width="12.7109375" style="181" customWidth="1"/>
    <col min="7" max="7" width="1.7109375" style="181" customWidth="1"/>
    <col min="8" max="8" width="13.140625" style="181" customWidth="1"/>
    <col min="9" max="9" width="1.7109375" style="181" customWidth="1"/>
    <col min="10" max="10" width="13.57421875" style="181" customWidth="1"/>
    <col min="11" max="11" width="2.57421875" style="181" customWidth="1"/>
    <col min="12" max="16384" width="9.140625" style="181" customWidth="1"/>
  </cols>
  <sheetData>
    <row r="1" ht="14.25">
      <c r="A1" s="200" t="s">
        <v>186</v>
      </c>
    </row>
    <row r="2" ht="3" customHeight="1">
      <c r="A2" s="200"/>
    </row>
    <row r="3" ht="14.25">
      <c r="A3" s="200" t="s">
        <v>259</v>
      </c>
    </row>
    <row r="5" ht="15">
      <c r="A5" s="180" t="s">
        <v>66</v>
      </c>
    </row>
    <row r="7" spans="1:2" ht="12.75">
      <c r="A7" s="181">
        <v>1</v>
      </c>
      <c r="B7" s="182" t="s">
        <v>153</v>
      </c>
    </row>
    <row r="8" ht="12.75">
      <c r="B8" s="181" t="s">
        <v>158</v>
      </c>
    </row>
    <row r="9" ht="12.75">
      <c r="B9" s="181" t="s">
        <v>234</v>
      </c>
    </row>
    <row r="10" ht="12.75">
      <c r="B10" s="181" t="s">
        <v>235</v>
      </c>
    </row>
    <row r="11" ht="12.75">
      <c r="B11" s="181" t="s">
        <v>247</v>
      </c>
    </row>
    <row r="12" ht="3" customHeight="1"/>
    <row r="13" ht="12.75">
      <c r="B13" s="181" t="s">
        <v>202</v>
      </c>
    </row>
    <row r="14" ht="12.75">
      <c r="B14" s="181" t="s">
        <v>203</v>
      </c>
    </row>
    <row r="15" ht="12.75">
      <c r="A15" s="183"/>
    </row>
    <row r="16" spans="1:2" ht="12.75">
      <c r="A16" s="183">
        <v>2</v>
      </c>
      <c r="B16" s="182" t="s">
        <v>159</v>
      </c>
    </row>
    <row r="17" spans="1:2" ht="12" customHeight="1">
      <c r="A17" s="183"/>
      <c r="B17" s="181" t="s">
        <v>160</v>
      </c>
    </row>
    <row r="18" spans="1:6" ht="12.75">
      <c r="A18" s="183"/>
      <c r="F18" s="184"/>
    </row>
    <row r="19" spans="1:6" ht="12.75">
      <c r="A19" s="183">
        <v>3</v>
      </c>
      <c r="B19" s="182" t="s">
        <v>161</v>
      </c>
      <c r="F19" s="184"/>
    </row>
    <row r="20" spans="1:2" ht="12.75">
      <c r="A20" s="183"/>
      <c r="B20" s="181" t="s">
        <v>31</v>
      </c>
    </row>
    <row r="21" ht="12.75">
      <c r="A21" s="183"/>
    </row>
    <row r="22" spans="1:2" ht="12.75">
      <c r="A22" s="183">
        <v>4</v>
      </c>
      <c r="B22" s="182" t="s">
        <v>162</v>
      </c>
    </row>
    <row r="23" spans="1:2" ht="12.75">
      <c r="A23" s="183"/>
      <c r="B23" s="182" t="s">
        <v>163</v>
      </c>
    </row>
    <row r="24" spans="1:2" ht="12.75">
      <c r="A24" s="183"/>
      <c r="B24" s="181" t="s">
        <v>256</v>
      </c>
    </row>
    <row r="25" spans="1:2" ht="12.75">
      <c r="A25" s="183"/>
      <c r="B25" s="181" t="s">
        <v>257</v>
      </c>
    </row>
    <row r="26" ht="12.75">
      <c r="A26" s="183"/>
    </row>
    <row r="27" spans="1:2" ht="12.75">
      <c r="A27" s="183">
        <v>5</v>
      </c>
      <c r="B27" s="182" t="s">
        <v>164</v>
      </c>
    </row>
    <row r="28" spans="1:2" ht="12.75">
      <c r="A28" s="183"/>
      <c r="B28" s="182" t="s">
        <v>165</v>
      </c>
    </row>
    <row r="29" spans="1:2" ht="12.75">
      <c r="A29" s="183"/>
      <c r="B29" s="181" t="s">
        <v>166</v>
      </c>
    </row>
    <row r="30" ht="12.75">
      <c r="A30" s="183"/>
    </row>
    <row r="31" spans="1:2" ht="12.75">
      <c r="A31" s="183">
        <v>6</v>
      </c>
      <c r="B31" s="182" t="s">
        <v>167</v>
      </c>
    </row>
    <row r="32" spans="1:2" ht="12.75">
      <c r="A32" s="183"/>
      <c r="B32" s="181" t="s">
        <v>168</v>
      </c>
    </row>
    <row r="33" spans="1:2" ht="12.75">
      <c r="A33" s="183"/>
      <c r="B33" s="181" t="s">
        <v>248</v>
      </c>
    </row>
    <row r="34" ht="12.75">
      <c r="A34" s="183"/>
    </row>
    <row r="35" spans="1:2" ht="12.75">
      <c r="A35" s="183">
        <v>7</v>
      </c>
      <c r="B35" s="182" t="s">
        <v>169</v>
      </c>
    </row>
    <row r="36" spans="1:2" ht="12.75">
      <c r="A36" s="183"/>
      <c r="B36" s="181" t="s">
        <v>255</v>
      </c>
    </row>
    <row r="37" ht="12.75">
      <c r="A37" s="183"/>
    </row>
    <row r="38" spans="1:2" ht="12.75">
      <c r="A38" s="183">
        <v>8</v>
      </c>
      <c r="B38" s="182" t="s">
        <v>170</v>
      </c>
    </row>
    <row r="39" ht="12.75">
      <c r="A39" s="183"/>
    </row>
    <row r="40" spans="1:10" ht="12.75">
      <c r="A40" s="183"/>
      <c r="H40" s="183" t="s">
        <v>28</v>
      </c>
      <c r="J40" s="183" t="s">
        <v>32</v>
      </c>
    </row>
    <row r="41" spans="1:10" ht="12.75">
      <c r="A41" s="183"/>
      <c r="B41" s="185" t="s">
        <v>24</v>
      </c>
      <c r="F41" s="174" t="s">
        <v>7</v>
      </c>
      <c r="H41" s="174" t="s">
        <v>25</v>
      </c>
      <c r="J41" s="174" t="s">
        <v>33</v>
      </c>
    </row>
    <row r="42" spans="1:23" ht="12.75">
      <c r="A42" s="183"/>
      <c r="F42" s="183" t="s">
        <v>6</v>
      </c>
      <c r="H42" s="183" t="s">
        <v>6</v>
      </c>
      <c r="J42" s="183" t="s">
        <v>6</v>
      </c>
      <c r="M42" s="184" t="s">
        <v>273</v>
      </c>
      <c r="N42" s="184" t="s">
        <v>273</v>
      </c>
      <c r="O42" s="184" t="s">
        <v>273</v>
      </c>
      <c r="P42" s="184" t="s">
        <v>273</v>
      </c>
      <c r="Q42" s="184" t="s">
        <v>273</v>
      </c>
      <c r="R42" s="184" t="s">
        <v>274</v>
      </c>
      <c r="S42" s="184" t="s">
        <v>274</v>
      </c>
      <c r="T42" s="184" t="s">
        <v>274</v>
      </c>
      <c r="U42" s="184" t="s">
        <v>274</v>
      </c>
      <c r="V42" s="184" t="s">
        <v>274</v>
      </c>
      <c r="W42" s="184" t="s">
        <v>274</v>
      </c>
    </row>
    <row r="43" spans="1:23" ht="12.75">
      <c r="A43" s="183"/>
      <c r="M43" s="184" t="s">
        <v>277</v>
      </c>
      <c r="N43" s="184" t="s">
        <v>272</v>
      </c>
      <c r="O43" s="184" t="s">
        <v>279</v>
      </c>
      <c r="P43" s="184" t="s">
        <v>270</v>
      </c>
      <c r="Q43" s="184" t="s">
        <v>271</v>
      </c>
      <c r="R43" s="184" t="s">
        <v>278</v>
      </c>
      <c r="S43" s="184" t="s">
        <v>275</v>
      </c>
      <c r="T43" s="184" t="s">
        <v>272</v>
      </c>
      <c r="U43" s="184" t="s">
        <v>277</v>
      </c>
      <c r="V43" s="184" t="s">
        <v>270</v>
      </c>
      <c r="W43" s="184" t="s">
        <v>271</v>
      </c>
    </row>
    <row r="44" spans="1:23" ht="12.75">
      <c r="A44" s="183"/>
      <c r="B44" s="181" t="s">
        <v>26</v>
      </c>
      <c r="F44" s="175">
        <f>154730+45263</f>
        <v>199993</v>
      </c>
      <c r="H44" s="175">
        <f>4312+1835</f>
        <v>6147</v>
      </c>
      <c r="I44" s="175"/>
      <c r="J44" s="175">
        <f>1642+10835+10309+159801+202+26596</f>
        <v>209385</v>
      </c>
      <c r="M44" s="175">
        <f>154730+45263</f>
        <v>199993</v>
      </c>
      <c r="N44" s="218">
        <f>M44-O44</f>
        <v>58805</v>
      </c>
      <c r="O44" s="181">
        <v>141188</v>
      </c>
      <c r="P44" s="181">
        <f>O44-Q44</f>
        <v>66630</v>
      </c>
      <c r="Q44" s="181">
        <v>74558</v>
      </c>
      <c r="R44" s="181">
        <v>239887</v>
      </c>
      <c r="S44" s="181">
        <f>R44-U44</f>
        <v>67079</v>
      </c>
      <c r="T44" s="181">
        <f>U44-V44-W44</f>
        <v>59711</v>
      </c>
      <c r="U44" s="181">
        <v>172808</v>
      </c>
      <c r="V44" s="181">
        <f>113097-W44</f>
        <v>64260</v>
      </c>
      <c r="W44" s="181">
        <v>48837</v>
      </c>
    </row>
    <row r="45" spans="1:23" ht="12.75">
      <c r="A45" s="183"/>
      <c r="B45" s="181" t="s">
        <v>231</v>
      </c>
      <c r="F45" s="175">
        <f>10200</f>
        <v>10200</v>
      </c>
      <c r="H45" s="175">
        <v>1578</v>
      </c>
      <c r="I45" s="175"/>
      <c r="J45" s="175">
        <f>9332+5178</f>
        <v>14510</v>
      </c>
      <c r="M45" s="175">
        <f>10200</f>
        <v>10200</v>
      </c>
      <c r="N45" s="218">
        <f>M45-O45</f>
        <v>3660</v>
      </c>
      <c r="O45" s="181">
        <v>6540</v>
      </c>
      <c r="P45" s="181">
        <f>O45-Q45</f>
        <v>3390</v>
      </c>
      <c r="Q45" s="181">
        <v>3150</v>
      </c>
      <c r="R45" s="181">
        <v>11124</v>
      </c>
      <c r="S45" s="181">
        <f>R45-U45</f>
        <v>2431</v>
      </c>
      <c r="T45" s="181">
        <f>U45-V45-W45</f>
        <v>2688</v>
      </c>
      <c r="U45" s="181">
        <v>8693</v>
      </c>
      <c r="V45" s="181">
        <f>6005-W45</f>
        <v>3294</v>
      </c>
      <c r="W45" s="181">
        <v>2711</v>
      </c>
    </row>
    <row r="46" spans="1:23" ht="12.75">
      <c r="A46" s="183"/>
      <c r="B46" s="181" t="s">
        <v>63</v>
      </c>
      <c r="F46" s="175">
        <v>1299</v>
      </c>
      <c r="H46" s="175">
        <v>-311</v>
      </c>
      <c r="I46" s="175"/>
      <c r="J46" s="175">
        <f>782+11493+1500</f>
        <v>13775</v>
      </c>
      <c r="M46" s="175">
        <v>1299</v>
      </c>
      <c r="N46" s="218">
        <f>M46-O46</f>
        <v>0</v>
      </c>
      <c r="O46" s="181">
        <v>1299</v>
      </c>
      <c r="P46" s="181">
        <f>O46-Q46</f>
        <v>500</v>
      </c>
      <c r="Q46" s="181">
        <v>799</v>
      </c>
      <c r="R46" s="181">
        <v>7312</v>
      </c>
      <c r="S46" s="181">
        <f>R46-U46</f>
        <v>117</v>
      </c>
      <c r="T46" s="181">
        <f>U46-V46-W46</f>
        <v>688</v>
      </c>
      <c r="U46" s="181">
        <v>7195</v>
      </c>
      <c r="V46" s="181">
        <f>6507-W46</f>
        <v>17</v>
      </c>
      <c r="W46" s="181">
        <v>6490</v>
      </c>
    </row>
    <row r="47" spans="1:23" ht="12.75">
      <c r="A47" s="183"/>
      <c r="B47" s="181" t="s">
        <v>232</v>
      </c>
      <c r="F47" s="175">
        <v>13549</v>
      </c>
      <c r="H47" s="175">
        <v>1192</v>
      </c>
      <c r="I47" s="175"/>
      <c r="J47" s="175">
        <f>1455+9392</f>
        <v>10847</v>
      </c>
      <c r="M47" s="175">
        <v>13549</v>
      </c>
      <c r="N47" s="218">
        <f>M47-O47</f>
        <v>3556</v>
      </c>
      <c r="O47" s="181">
        <v>9993</v>
      </c>
      <c r="P47" s="181">
        <f>O47-Q47</f>
        <v>3770</v>
      </c>
      <c r="Q47" s="181">
        <v>6223</v>
      </c>
      <c r="R47" s="181">
        <v>21439</v>
      </c>
      <c r="S47" s="181">
        <f>R47-U47</f>
        <v>5337</v>
      </c>
      <c r="T47" s="181">
        <f>U47-V47-W47</f>
        <v>4076</v>
      </c>
      <c r="U47" s="181">
        <v>16102</v>
      </c>
      <c r="V47" s="181">
        <f>12026-W47</f>
        <v>5051</v>
      </c>
      <c r="W47" s="181">
        <v>6975</v>
      </c>
    </row>
    <row r="48" spans="1:23" ht="12.75">
      <c r="A48" s="183"/>
      <c r="F48" s="176"/>
      <c r="H48" s="176"/>
      <c r="I48" s="175"/>
      <c r="J48" s="176"/>
      <c r="M48" s="219">
        <f aca="true" t="shared" si="0" ref="M48:W48">SUM(M44:M47)</f>
        <v>225041</v>
      </c>
      <c r="N48" s="220">
        <f t="shared" si="0"/>
        <v>66021</v>
      </c>
      <c r="O48" s="220">
        <f t="shared" si="0"/>
        <v>159020</v>
      </c>
      <c r="P48" s="220">
        <f t="shared" si="0"/>
        <v>74290</v>
      </c>
      <c r="Q48" s="220">
        <f t="shared" si="0"/>
        <v>84730</v>
      </c>
      <c r="R48" s="220">
        <f t="shared" si="0"/>
        <v>279762</v>
      </c>
      <c r="S48" s="220">
        <f t="shared" si="0"/>
        <v>74964</v>
      </c>
      <c r="T48" s="220">
        <f t="shared" si="0"/>
        <v>67163</v>
      </c>
      <c r="U48" s="220">
        <f t="shared" si="0"/>
        <v>204798</v>
      </c>
      <c r="V48" s="220">
        <f t="shared" si="0"/>
        <v>72622</v>
      </c>
      <c r="W48" s="220">
        <f t="shared" si="0"/>
        <v>65013</v>
      </c>
    </row>
    <row r="49" spans="1:23" ht="12.75">
      <c r="A49" s="183"/>
      <c r="F49" s="177">
        <f>SUM(F44:F48)</f>
        <v>225041</v>
      </c>
      <c r="H49" s="177">
        <f>SUM(H44:H48)</f>
        <v>8606</v>
      </c>
      <c r="I49" s="175"/>
      <c r="J49" s="177">
        <f>SUM(J44:J48)</f>
        <v>248517</v>
      </c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</row>
    <row r="50" ht="12.75">
      <c r="A50" s="183"/>
    </row>
    <row r="51" spans="1:13" ht="12.75">
      <c r="A51" s="183"/>
      <c r="B51" s="181" t="s">
        <v>233</v>
      </c>
      <c r="F51" s="211">
        <v>0</v>
      </c>
      <c r="H51" s="211">
        <v>0</v>
      </c>
      <c r="J51" s="175">
        <v>2583</v>
      </c>
      <c r="M51" s="211"/>
    </row>
    <row r="52" spans="1:23" ht="12.75">
      <c r="A52" s="183"/>
      <c r="B52" s="181" t="s">
        <v>27</v>
      </c>
      <c r="F52" s="175">
        <v>-15177</v>
      </c>
      <c r="H52" s="175">
        <v>-31</v>
      </c>
      <c r="J52" s="175">
        <f>-10835-3618-13709-319</f>
        <v>-28481</v>
      </c>
      <c r="M52" s="175">
        <v>-15177</v>
      </c>
      <c r="N52" s="218">
        <f>M52-P52-Q52</f>
        <v>-3662</v>
      </c>
      <c r="O52" s="218">
        <v>-11515</v>
      </c>
      <c r="P52" s="218">
        <f>O52-Q52</f>
        <v>-3884</v>
      </c>
      <c r="Q52" s="218">
        <v>-7631</v>
      </c>
      <c r="R52" s="218">
        <v>-47077</v>
      </c>
      <c r="S52" s="218">
        <f>R52-U52</f>
        <v>-10084</v>
      </c>
      <c r="T52" s="218">
        <f>U52-V52-W52</f>
        <v>-11085</v>
      </c>
      <c r="U52" s="218">
        <v>-36993</v>
      </c>
      <c r="V52" s="218">
        <f>-25908-W52</f>
        <v>-12460</v>
      </c>
      <c r="W52" s="218">
        <v>-13448</v>
      </c>
    </row>
    <row r="53" spans="1:23" ht="13.5" thickBot="1">
      <c r="A53" s="183"/>
      <c r="F53" s="178">
        <f>SUM(F49:F52)</f>
        <v>209864</v>
      </c>
      <c r="H53" s="178">
        <f>SUM(H49:H52)</f>
        <v>8575</v>
      </c>
      <c r="J53" s="178">
        <f>SUM(J49:J52)</f>
        <v>222619</v>
      </c>
      <c r="M53" s="178">
        <f aca="true" t="shared" si="1" ref="M53:W53">SUM(M48:M52)</f>
        <v>209864</v>
      </c>
      <c r="N53" s="178">
        <f t="shared" si="1"/>
        <v>62359</v>
      </c>
      <c r="O53" s="178">
        <f t="shared" si="1"/>
        <v>147505</v>
      </c>
      <c r="P53" s="178">
        <f t="shared" si="1"/>
        <v>70406</v>
      </c>
      <c r="Q53" s="178">
        <f t="shared" si="1"/>
        <v>77099</v>
      </c>
      <c r="R53" s="178">
        <f t="shared" si="1"/>
        <v>232685</v>
      </c>
      <c r="S53" s="178">
        <f t="shared" si="1"/>
        <v>64880</v>
      </c>
      <c r="T53" s="178">
        <f t="shared" si="1"/>
        <v>56078</v>
      </c>
      <c r="U53" s="178">
        <f t="shared" si="1"/>
        <v>167805</v>
      </c>
      <c r="V53" s="178">
        <f t="shared" si="1"/>
        <v>60162</v>
      </c>
      <c r="W53" s="178">
        <f t="shared" si="1"/>
        <v>51565</v>
      </c>
    </row>
    <row r="54" spans="1:23" ht="13.5" thickTop="1">
      <c r="A54" s="183"/>
      <c r="M54" s="221"/>
      <c r="N54" s="182">
        <f>N44+N52</f>
        <v>55143</v>
      </c>
      <c r="O54" s="221"/>
      <c r="P54" s="182">
        <f>P44+P52</f>
        <v>62746</v>
      </c>
      <c r="Q54" s="182">
        <f>Q44+Q52</f>
        <v>66927</v>
      </c>
      <c r="R54" s="221"/>
      <c r="S54" s="182">
        <f>S44+S52</f>
        <v>56995</v>
      </c>
      <c r="T54" s="182">
        <f>T44+T52</f>
        <v>48626</v>
      </c>
      <c r="U54" s="221"/>
      <c r="V54" s="182">
        <f>V44+V52</f>
        <v>51800</v>
      </c>
      <c r="W54" s="182">
        <f>W44+W52</f>
        <v>35389</v>
      </c>
    </row>
    <row r="55" spans="1:14" ht="12.75">
      <c r="A55" s="183"/>
      <c r="N55" s="181" t="s">
        <v>276</v>
      </c>
    </row>
    <row r="56" spans="1:2" ht="12.75">
      <c r="A56" s="183">
        <v>9</v>
      </c>
      <c r="B56" s="182" t="s">
        <v>171</v>
      </c>
    </row>
    <row r="57" spans="1:2" ht="12.75">
      <c r="A57" s="183"/>
      <c r="B57" s="181" t="s">
        <v>287</v>
      </c>
    </row>
    <row r="58" spans="1:2" ht="12.75">
      <c r="A58" s="183"/>
      <c r="B58" s="181" t="s">
        <v>288</v>
      </c>
    </row>
    <row r="59" ht="12.75">
      <c r="A59" s="183"/>
    </row>
    <row r="60" ht="12.75">
      <c r="A60" s="183"/>
    </row>
    <row r="61" spans="1:2" ht="12.75">
      <c r="A61" s="183">
        <v>10</v>
      </c>
      <c r="B61" s="182" t="s">
        <v>172</v>
      </c>
    </row>
    <row r="62" spans="1:2" ht="12.75">
      <c r="A62" s="183"/>
      <c r="B62" s="181" t="s">
        <v>173</v>
      </c>
    </row>
    <row r="63" ht="12.75">
      <c r="A63" s="183"/>
    </row>
    <row r="64" spans="1:2" ht="12.75">
      <c r="A64" s="183">
        <v>11</v>
      </c>
      <c r="B64" s="182" t="s">
        <v>174</v>
      </c>
    </row>
    <row r="65" spans="1:2" ht="12.75">
      <c r="A65" s="183"/>
      <c r="B65" s="181" t="s">
        <v>265</v>
      </c>
    </row>
    <row r="66" ht="12.75">
      <c r="A66" s="183"/>
    </row>
    <row r="67" ht="12.75">
      <c r="A67" s="183"/>
    </row>
    <row r="68" spans="1:2" ht="12.75">
      <c r="A68" s="183">
        <v>12</v>
      </c>
      <c r="B68" s="182" t="s">
        <v>175</v>
      </c>
    </row>
    <row r="69" spans="1:2" ht="12.75">
      <c r="A69" s="183"/>
      <c r="B69" s="181" t="s">
        <v>23</v>
      </c>
    </row>
    <row r="70" spans="1:2" ht="12.75">
      <c r="A70" s="183"/>
      <c r="B70" s="179" t="s">
        <v>62</v>
      </c>
    </row>
    <row r="71" spans="1:2" ht="12.75">
      <c r="A71" s="183"/>
      <c r="B71" s="181" t="s">
        <v>250</v>
      </c>
    </row>
    <row r="72" spans="1:2" ht="12.75">
      <c r="A72" s="183"/>
      <c r="B72" s="179" t="s">
        <v>65</v>
      </c>
    </row>
    <row r="73" spans="1:2" ht="12.75">
      <c r="A73" s="183"/>
      <c r="B73" s="181" t="s">
        <v>242</v>
      </c>
    </row>
    <row r="74" spans="1:2" ht="12.75">
      <c r="A74" s="183"/>
      <c r="B74" s="181" t="s">
        <v>67</v>
      </c>
    </row>
    <row r="75" spans="1:2" ht="12.75">
      <c r="A75" s="183"/>
      <c r="B75" s="181" t="s">
        <v>241</v>
      </c>
    </row>
    <row r="76" spans="1:18" ht="12.75">
      <c r="A76" s="183"/>
      <c r="B76" s="181" t="s">
        <v>201</v>
      </c>
      <c r="P76" s="181" t="s">
        <v>267</v>
      </c>
      <c r="R76" s="181" t="s">
        <v>268</v>
      </c>
    </row>
    <row r="77" spans="1:19" ht="12.75">
      <c r="A77" s="183"/>
      <c r="P77" s="181" t="s">
        <v>7</v>
      </c>
      <c r="Q77" s="181" t="s">
        <v>266</v>
      </c>
      <c r="R77" s="181" t="s">
        <v>7</v>
      </c>
      <c r="S77" s="181" t="s">
        <v>266</v>
      </c>
    </row>
    <row r="78" spans="1:19" ht="12.75">
      <c r="A78" s="183">
        <v>13</v>
      </c>
      <c r="B78" s="182" t="s">
        <v>176</v>
      </c>
      <c r="P78" s="216">
        <f>('p&amp;l'!C17-'p&amp;l'!D17)/'p&amp;l'!D17</f>
        <v>0.11200470772852099</v>
      </c>
      <c r="Q78" s="216">
        <f>('p&amp;l'!C36-'p&amp;l'!D36)/'p&amp;l'!D36</f>
        <v>-0.16700889801505817</v>
      </c>
      <c r="R78" s="216">
        <f>('p&amp;l'!E17-'p&amp;l'!F17)/'p&amp;l'!F17</f>
        <v>0.2506421143589285</v>
      </c>
      <c r="S78" s="216">
        <f>('p&amp;l'!E36-'p&amp;l'!F36)/'p&amp;l'!F36</f>
        <v>-0.12274959083469722</v>
      </c>
    </row>
    <row r="79" spans="1:2" ht="12.75">
      <c r="A79" s="183"/>
      <c r="B79" s="181" t="s">
        <v>286</v>
      </c>
    </row>
    <row r="80" spans="1:2" ht="12.75">
      <c r="A80" s="183"/>
      <c r="B80" s="181" t="s">
        <v>269</v>
      </c>
    </row>
    <row r="81" ht="12.75">
      <c r="A81" s="183"/>
    </row>
    <row r="82" spans="1:8" ht="12.75">
      <c r="A82" s="183"/>
      <c r="B82" s="181" t="s">
        <v>295</v>
      </c>
      <c r="F82" s="183"/>
      <c r="G82" s="183"/>
      <c r="H82" s="183"/>
    </row>
    <row r="83" spans="1:8" ht="12.75">
      <c r="A83" s="183"/>
      <c r="B83" s="181" t="s">
        <v>296</v>
      </c>
      <c r="F83" s="183"/>
      <c r="G83" s="183"/>
      <c r="H83" s="183"/>
    </row>
    <row r="84" spans="1:8" ht="12.75">
      <c r="A84" s="183"/>
      <c r="B84" s="181" t="s">
        <v>297</v>
      </c>
      <c r="F84" s="183"/>
      <c r="G84" s="183"/>
      <c r="H84" s="183"/>
    </row>
    <row r="85" spans="1:8" ht="12.75">
      <c r="A85" s="183"/>
      <c r="F85" s="183"/>
      <c r="G85" s="183"/>
      <c r="H85" s="183"/>
    </row>
    <row r="86" spans="1:8" ht="12.75">
      <c r="A86" s="183">
        <v>14</v>
      </c>
      <c r="B86" s="182" t="s">
        <v>189</v>
      </c>
      <c r="F86" s="186"/>
      <c r="G86" s="183"/>
      <c r="H86" s="186"/>
    </row>
    <row r="87" spans="1:8" ht="12.75">
      <c r="A87" s="183"/>
      <c r="F87" s="197" t="s">
        <v>190</v>
      </c>
      <c r="G87" s="183"/>
      <c r="H87" s="197" t="s">
        <v>192</v>
      </c>
    </row>
    <row r="88" spans="1:8" ht="12.75">
      <c r="A88" s="183"/>
      <c r="F88" s="197" t="s">
        <v>191</v>
      </c>
      <c r="G88" s="183"/>
      <c r="H88" s="197" t="s">
        <v>193</v>
      </c>
    </row>
    <row r="89" spans="1:10" ht="12.75">
      <c r="A89" s="183"/>
      <c r="F89" s="202" t="s">
        <v>70</v>
      </c>
      <c r="G89" s="183"/>
      <c r="H89" s="201" t="s">
        <v>70</v>
      </c>
      <c r="J89" s="188"/>
    </row>
    <row r="90" spans="1:8" ht="12.75">
      <c r="A90" s="183"/>
      <c r="F90" s="217" t="str">
        <f>'p&amp;l'!C13</f>
        <v>31/03/06</v>
      </c>
      <c r="G90" s="183"/>
      <c r="H90" s="197" t="s">
        <v>254</v>
      </c>
    </row>
    <row r="91" spans="1:10" ht="12.75">
      <c r="A91" s="183"/>
      <c r="F91" s="197" t="s">
        <v>6</v>
      </c>
      <c r="G91" s="183"/>
      <c r="H91" s="197" t="s">
        <v>6</v>
      </c>
      <c r="J91" s="189"/>
    </row>
    <row r="92" spans="1:8" ht="12.75">
      <c r="A92" s="183"/>
      <c r="F92" s="183"/>
      <c r="G92" s="183"/>
      <c r="H92" s="183"/>
    </row>
    <row r="93" spans="1:10" ht="12.75">
      <c r="A93" s="183"/>
      <c r="B93" s="181" t="s">
        <v>7</v>
      </c>
      <c r="F93" s="175">
        <f>+'p&amp;l'!C17</f>
        <v>62359</v>
      </c>
      <c r="H93" s="175">
        <v>70406</v>
      </c>
      <c r="J93" s="190"/>
    </row>
    <row r="94" ht="12.75">
      <c r="A94" s="183"/>
    </row>
    <row r="95" spans="1:10" ht="12.75">
      <c r="A95" s="183"/>
      <c r="B95" s="181" t="s">
        <v>194</v>
      </c>
      <c r="F95" s="175">
        <f>+'p&amp;l'!C36</f>
        <v>2434</v>
      </c>
      <c r="H95" s="175">
        <v>2759</v>
      </c>
      <c r="J95" s="190"/>
    </row>
    <row r="96" spans="1:8" ht="12.75">
      <c r="A96" s="183"/>
      <c r="F96" s="175"/>
      <c r="H96" s="191"/>
    </row>
    <row r="97" spans="1:2" ht="12.75">
      <c r="A97" s="183"/>
      <c r="B97" s="181" t="s">
        <v>289</v>
      </c>
    </row>
    <row r="98" spans="1:2" ht="12.75">
      <c r="A98" s="183"/>
      <c r="B98" s="181" t="s">
        <v>298</v>
      </c>
    </row>
    <row r="99" ht="12.75">
      <c r="A99" s="183"/>
    </row>
    <row r="100" spans="1:2" ht="12.75">
      <c r="A100" s="183">
        <v>15</v>
      </c>
      <c r="B100" s="182" t="s">
        <v>177</v>
      </c>
    </row>
    <row r="101" spans="1:2" ht="12.75">
      <c r="A101" s="183"/>
      <c r="B101" s="181" t="s">
        <v>290</v>
      </c>
    </row>
    <row r="102" spans="1:2" ht="12.75">
      <c r="A102" s="183"/>
      <c r="B102" s="181" t="s">
        <v>291</v>
      </c>
    </row>
    <row r="103" spans="1:2" ht="12.75">
      <c r="A103" s="183"/>
      <c r="B103" s="181" t="s">
        <v>299</v>
      </c>
    </row>
    <row r="104" spans="1:2" ht="12.75">
      <c r="A104" s="183"/>
      <c r="B104" s="181" t="s">
        <v>292</v>
      </c>
    </row>
    <row r="105" ht="12.75">
      <c r="A105" s="183"/>
    </row>
    <row r="106" spans="1:2" ht="12.75">
      <c r="A106" s="183"/>
      <c r="B106" s="181" t="s">
        <v>300</v>
      </c>
    </row>
    <row r="107" spans="1:2" ht="12.75">
      <c r="A107" s="183"/>
      <c r="B107" s="181" t="s">
        <v>293</v>
      </c>
    </row>
    <row r="108" ht="12.75">
      <c r="A108" s="183"/>
    </row>
    <row r="109" spans="1:2" ht="12.75">
      <c r="A109" s="183"/>
      <c r="B109" s="181" t="s">
        <v>294</v>
      </c>
    </row>
    <row r="110" ht="12.75">
      <c r="A110" s="183"/>
    </row>
    <row r="111" spans="1:2" ht="12.75">
      <c r="A111" s="183">
        <v>16</v>
      </c>
      <c r="B111" s="182" t="s">
        <v>178</v>
      </c>
    </row>
    <row r="112" spans="1:2" ht="12.75">
      <c r="A112" s="183"/>
      <c r="B112" s="181" t="s">
        <v>249</v>
      </c>
    </row>
    <row r="113" ht="12.75">
      <c r="A113" s="183"/>
    </row>
    <row r="114" ht="12.75">
      <c r="A114" s="183"/>
    </row>
    <row r="115" spans="1:2" ht="12.75">
      <c r="A115" s="183">
        <v>17</v>
      </c>
      <c r="B115" s="182" t="s">
        <v>78</v>
      </c>
    </row>
    <row r="116" spans="1:8" ht="12.75">
      <c r="A116" s="183"/>
      <c r="B116" s="181" t="s">
        <v>68</v>
      </c>
      <c r="F116" s="197" t="s">
        <v>69</v>
      </c>
      <c r="G116" s="197"/>
      <c r="H116" s="197" t="s">
        <v>69</v>
      </c>
    </row>
    <row r="117" spans="1:8" ht="12.75">
      <c r="A117" s="183"/>
      <c r="F117" s="197" t="s">
        <v>70</v>
      </c>
      <c r="G117" s="197"/>
      <c r="H117" s="197" t="s">
        <v>71</v>
      </c>
    </row>
    <row r="118" spans="1:8" ht="12.75">
      <c r="A118" s="183"/>
      <c r="B118" s="179"/>
      <c r="F118" s="210" t="str">
        <f>F90</f>
        <v>31/03/06</v>
      </c>
      <c r="G118" s="197"/>
      <c r="H118" s="210" t="str">
        <f>+F118</f>
        <v>31/03/06</v>
      </c>
    </row>
    <row r="119" spans="1:8" ht="12.75">
      <c r="A119" s="183"/>
      <c r="B119" s="179"/>
      <c r="F119" s="197" t="s">
        <v>6</v>
      </c>
      <c r="G119" s="197"/>
      <c r="H119" s="197" t="s">
        <v>6</v>
      </c>
    </row>
    <row r="120" spans="1:2" ht="12.75">
      <c r="A120" s="183"/>
      <c r="B120" s="191" t="s">
        <v>72</v>
      </c>
    </row>
    <row r="121" spans="1:8" ht="12.75">
      <c r="A121" s="183"/>
      <c r="B121" s="191" t="s">
        <v>73</v>
      </c>
      <c r="F121" s="192">
        <f>-'p&amp;l'!C38</f>
        <v>900</v>
      </c>
      <c r="H121" s="177">
        <f>-'p&amp;l'!E38</f>
        <v>2589</v>
      </c>
    </row>
    <row r="122" spans="1:6" ht="12.75">
      <c r="A122" s="183"/>
      <c r="F122" s="192"/>
    </row>
    <row r="123" ht="12.75">
      <c r="A123" s="183"/>
    </row>
    <row r="124" spans="1:2" ht="12.75">
      <c r="A124" s="183"/>
      <c r="B124" s="181" t="s">
        <v>206</v>
      </c>
    </row>
    <row r="125" spans="1:2" ht="12.75">
      <c r="A125" s="183"/>
      <c r="B125" s="181" t="s">
        <v>301</v>
      </c>
    </row>
    <row r="126" spans="1:2" ht="12.75">
      <c r="A126" s="183"/>
      <c r="B126" s="181" t="s">
        <v>302</v>
      </c>
    </row>
    <row r="128" spans="1:2" ht="12.75">
      <c r="A128" s="183">
        <v>18</v>
      </c>
      <c r="B128" s="182" t="s">
        <v>179</v>
      </c>
    </row>
    <row r="129" spans="1:2" ht="12.75">
      <c r="A129" s="183"/>
      <c r="B129" s="181" t="s">
        <v>280</v>
      </c>
    </row>
    <row r="130" ht="12.75">
      <c r="A130" s="183"/>
    </row>
    <row r="131" ht="12.75">
      <c r="A131" s="183"/>
    </row>
    <row r="132" spans="1:2" ht="12.75">
      <c r="A132" s="183">
        <v>19</v>
      </c>
      <c r="B132" s="182" t="s">
        <v>180</v>
      </c>
    </row>
    <row r="133" spans="1:2" ht="12.75">
      <c r="A133" s="183"/>
      <c r="B133" s="181" t="s">
        <v>281</v>
      </c>
    </row>
    <row r="134" ht="12.75">
      <c r="A134" s="183"/>
    </row>
    <row r="135" spans="1:2" ht="12.75">
      <c r="A135" s="183">
        <v>20</v>
      </c>
      <c r="B135" s="182" t="s">
        <v>181</v>
      </c>
    </row>
    <row r="136" spans="1:2" ht="12.75">
      <c r="A136" s="183"/>
      <c r="B136" s="181" t="s">
        <v>282</v>
      </c>
    </row>
    <row r="137" ht="12.75">
      <c r="A137" s="183"/>
    </row>
    <row r="138" ht="12.75">
      <c r="A138" s="183"/>
    </row>
    <row r="139" ht="12.75">
      <c r="A139" s="183"/>
    </row>
    <row r="140" spans="1:2" ht="12.75">
      <c r="A140" s="183">
        <v>21</v>
      </c>
      <c r="B140" s="182" t="s">
        <v>182</v>
      </c>
    </row>
    <row r="141" spans="1:8" ht="12.75">
      <c r="A141" s="183"/>
      <c r="B141" s="181" t="s">
        <v>36</v>
      </c>
      <c r="H141" s="184" t="s">
        <v>6</v>
      </c>
    </row>
    <row r="142" spans="1:2" ht="12.75">
      <c r="A142" s="183"/>
      <c r="B142" s="181" t="s">
        <v>22</v>
      </c>
    </row>
    <row r="143" spans="1:8" ht="12.75">
      <c r="A143" s="183"/>
      <c r="C143" s="181" t="s">
        <v>29</v>
      </c>
      <c r="H143" s="175">
        <f>+'bs'!C39</f>
        <v>27365</v>
      </c>
    </row>
    <row r="144" ht="12.75">
      <c r="A144" s="183"/>
    </row>
    <row r="145" spans="1:2" ht="12.75">
      <c r="A145" s="183"/>
      <c r="B145" s="181" t="s">
        <v>35</v>
      </c>
    </row>
    <row r="146" spans="1:2" ht="12.75">
      <c r="A146" s="183"/>
      <c r="B146" s="181" t="s">
        <v>22</v>
      </c>
    </row>
    <row r="147" spans="1:8" ht="12.75">
      <c r="A147" s="183"/>
      <c r="C147" s="181" t="s">
        <v>29</v>
      </c>
      <c r="H147" s="175">
        <f>+'bs'!C62</f>
        <v>0</v>
      </c>
    </row>
    <row r="148" ht="12.75">
      <c r="A148" s="183"/>
    </row>
    <row r="149" spans="1:2" ht="12.75">
      <c r="A149" s="183"/>
      <c r="B149" s="181" t="s">
        <v>34</v>
      </c>
    </row>
    <row r="150" spans="1:2" ht="12.75">
      <c r="A150" s="183"/>
      <c r="B150" s="181" t="s">
        <v>22</v>
      </c>
    </row>
    <row r="151" spans="1:8" ht="12.75">
      <c r="A151" s="183"/>
      <c r="C151" s="181" t="s">
        <v>30</v>
      </c>
      <c r="H151" s="175">
        <f>+'bs'!C42</f>
        <v>19701</v>
      </c>
    </row>
    <row r="152" ht="12.75">
      <c r="A152" s="183"/>
    </row>
    <row r="153" spans="1:2" ht="12.75">
      <c r="A153" s="183"/>
      <c r="B153" s="181" t="s">
        <v>64</v>
      </c>
    </row>
    <row r="154" ht="12.75">
      <c r="A154" s="183"/>
    </row>
    <row r="155" ht="12.75">
      <c r="A155" s="183"/>
    </row>
    <row r="156" spans="1:2" ht="12.75">
      <c r="A156" s="183">
        <v>22</v>
      </c>
      <c r="B156" s="182" t="s">
        <v>183</v>
      </c>
    </row>
    <row r="157" spans="1:2" ht="12.75">
      <c r="A157" s="183"/>
      <c r="B157" s="181" t="s">
        <v>283</v>
      </c>
    </row>
    <row r="158" ht="12.75">
      <c r="A158" s="183"/>
    </row>
    <row r="159" spans="1:2" ht="12.75">
      <c r="A159" s="183">
        <v>23</v>
      </c>
      <c r="B159" s="182" t="s">
        <v>184</v>
      </c>
    </row>
    <row r="160" spans="1:2" ht="12.75">
      <c r="A160" s="183"/>
      <c r="B160" s="181" t="s">
        <v>285</v>
      </c>
    </row>
    <row r="161" ht="12.75">
      <c r="A161" s="183"/>
    </row>
    <row r="162" spans="1:2" ht="12.75">
      <c r="A162" s="183">
        <v>24</v>
      </c>
      <c r="B162" s="182" t="s">
        <v>185</v>
      </c>
    </row>
    <row r="163" spans="1:2" ht="12.75">
      <c r="A163" s="183"/>
      <c r="B163" s="181" t="s">
        <v>284</v>
      </c>
    </row>
    <row r="164" spans="1:2" ht="12.75">
      <c r="A164" s="183"/>
      <c r="B164" s="193"/>
    </row>
    <row r="165" ht="12.75">
      <c r="A165" s="183"/>
    </row>
    <row r="166" spans="1:2" ht="12.75">
      <c r="A166" s="183">
        <v>25</v>
      </c>
      <c r="B166" s="182" t="s">
        <v>195</v>
      </c>
    </row>
    <row r="167" spans="1:10" ht="12.75">
      <c r="A167" s="183"/>
      <c r="D167" s="232" t="s">
        <v>213</v>
      </c>
      <c r="E167" s="232"/>
      <c r="F167" s="232"/>
      <c r="H167" s="232" t="s">
        <v>214</v>
      </c>
      <c r="I167" s="232"/>
      <c r="J167" s="232"/>
    </row>
    <row r="168" spans="1:13" ht="12.75">
      <c r="A168" s="183"/>
      <c r="D168" s="187" t="s">
        <v>190</v>
      </c>
      <c r="E168" s="194"/>
      <c r="F168" s="187" t="s">
        <v>221</v>
      </c>
      <c r="G168" s="194"/>
      <c r="H168" s="187" t="s">
        <v>190</v>
      </c>
      <c r="I168" s="194"/>
      <c r="J168" s="187" t="s">
        <v>221</v>
      </c>
      <c r="K168" s="187"/>
      <c r="L168" s="187"/>
      <c r="M168" s="187"/>
    </row>
    <row r="169" spans="1:13" ht="12.75">
      <c r="A169" s="183"/>
      <c r="D169" s="187" t="s">
        <v>191</v>
      </c>
      <c r="E169" s="194"/>
      <c r="F169" s="187" t="s">
        <v>222</v>
      </c>
      <c r="G169" s="194"/>
      <c r="H169" s="187" t="s">
        <v>191</v>
      </c>
      <c r="I169" s="194"/>
      <c r="J169" s="187" t="s">
        <v>222</v>
      </c>
      <c r="K169" s="187"/>
      <c r="L169" s="187"/>
      <c r="M169" s="187"/>
    </row>
    <row r="170" spans="1:13" ht="12.75">
      <c r="A170" s="183"/>
      <c r="D170" s="187" t="s">
        <v>70</v>
      </c>
      <c r="E170" s="194"/>
      <c r="F170" s="187" t="str">
        <f>+D170</f>
        <v>Quarter</v>
      </c>
      <c r="G170" s="194"/>
      <c r="H170" s="187" t="s">
        <v>223</v>
      </c>
      <c r="I170" s="194"/>
      <c r="J170" s="187" t="s">
        <v>224</v>
      </c>
      <c r="K170" s="187"/>
      <c r="L170" s="187"/>
      <c r="M170" s="187"/>
    </row>
    <row r="171" spans="1:10" ht="12.75">
      <c r="A171" s="183"/>
      <c r="D171" s="195" t="str">
        <f>'p&amp;l'!C13</f>
        <v>31/03/06</v>
      </c>
      <c r="E171" s="183"/>
      <c r="F171" s="195" t="str">
        <f>'p&amp;l'!D13</f>
        <v>31/03/05</v>
      </c>
      <c r="H171" s="195" t="str">
        <f>+D171</f>
        <v>31/03/06</v>
      </c>
      <c r="I171" s="183"/>
      <c r="J171" s="195" t="str">
        <f>+F171</f>
        <v>31/03/05</v>
      </c>
    </row>
    <row r="172" ht="12.75">
      <c r="A172" s="183"/>
    </row>
    <row r="173" spans="1:10" ht="12.75">
      <c r="A173" s="183"/>
      <c r="B173" s="181" t="s">
        <v>216</v>
      </c>
      <c r="D173" s="175">
        <f>+'p&amp;l'!C46</f>
        <v>1432</v>
      </c>
      <c r="E173" s="175"/>
      <c r="F173" s="175">
        <f>+'p&amp;l'!D46</f>
        <v>1961</v>
      </c>
      <c r="G173" s="175"/>
      <c r="H173" s="175">
        <f>+'p&amp;l'!E46</f>
        <v>5767</v>
      </c>
      <c r="I173" s="175"/>
      <c r="J173" s="175">
        <f>+'p&amp;l'!F46</f>
        <v>6680</v>
      </c>
    </row>
    <row r="174" ht="12.75">
      <c r="A174" s="183"/>
    </row>
    <row r="175" spans="1:10" ht="12.75">
      <c r="A175" s="183"/>
      <c r="B175" s="181" t="s">
        <v>217</v>
      </c>
      <c r="D175" s="175">
        <v>46260</v>
      </c>
      <c r="F175" s="175">
        <f>+D175</f>
        <v>46260</v>
      </c>
      <c r="H175" s="175">
        <f>+F175</f>
        <v>46260</v>
      </c>
      <c r="J175" s="175">
        <f>+H175</f>
        <v>46260</v>
      </c>
    </row>
    <row r="176" spans="1:2" ht="12.75">
      <c r="A176" s="183"/>
      <c r="B176" s="181" t="s">
        <v>218</v>
      </c>
    </row>
    <row r="177" ht="12.75">
      <c r="A177" s="183"/>
    </row>
    <row r="178" spans="1:10" ht="12.75">
      <c r="A178" s="183"/>
      <c r="B178" s="181" t="s">
        <v>219</v>
      </c>
      <c r="D178" s="196">
        <f>+D173/D175*100</f>
        <v>3.095546908776481</v>
      </c>
      <c r="F178" s="196">
        <f>+F173/F175*100</f>
        <v>4.239083441418072</v>
      </c>
      <c r="H178" s="196">
        <f>+H173/H175*100</f>
        <v>12.466493731085171</v>
      </c>
      <c r="J178" s="196">
        <f>+J173/J175*100</f>
        <v>14.440121054907046</v>
      </c>
    </row>
    <row r="179" ht="12.75">
      <c r="A179" s="183"/>
    </row>
    <row r="180" spans="1:10" ht="12.75">
      <c r="A180" s="183"/>
      <c r="B180" s="181" t="s">
        <v>220</v>
      </c>
      <c r="D180" s="197">
        <f>+D178</f>
        <v>3.095546908776481</v>
      </c>
      <c r="F180" s="197">
        <f>+'p&amp;l'!D50</f>
        <v>4.239101768706306</v>
      </c>
      <c r="H180" s="197">
        <f>+H178</f>
        <v>12.466493731085171</v>
      </c>
      <c r="J180" s="197">
        <f>+'p&amp;l'!F50</f>
        <v>14.440183485445246</v>
      </c>
    </row>
    <row r="181" ht="12.75">
      <c r="A181" s="183"/>
    </row>
    <row r="182" ht="12.75">
      <c r="A182" s="183"/>
    </row>
    <row r="183" ht="12.75">
      <c r="A183" s="183"/>
    </row>
    <row r="184" ht="12.75">
      <c r="A184" s="198" t="s">
        <v>187</v>
      </c>
    </row>
    <row r="185" ht="12.75">
      <c r="A185" s="198"/>
    </row>
    <row r="186" ht="12.75">
      <c r="A186" s="198"/>
    </row>
    <row r="187" ht="12.75">
      <c r="A187" s="198"/>
    </row>
    <row r="188" ht="12.75">
      <c r="A188" s="198"/>
    </row>
    <row r="189" ht="12.75">
      <c r="A189" s="198"/>
    </row>
    <row r="190" ht="12.75">
      <c r="A190" s="198" t="s">
        <v>196</v>
      </c>
    </row>
    <row r="191" ht="12.75">
      <c r="A191" s="199" t="s">
        <v>197</v>
      </c>
    </row>
    <row r="192" ht="12.75">
      <c r="A192" s="183"/>
    </row>
    <row r="193" ht="12.75">
      <c r="A193" s="183"/>
    </row>
    <row r="194" ht="12.75">
      <c r="A194" s="198"/>
    </row>
    <row r="195" ht="12.75">
      <c r="A195" s="183"/>
    </row>
    <row r="196" ht="12.75">
      <c r="A196" s="183"/>
    </row>
    <row r="197" ht="12.75">
      <c r="A197" s="183"/>
    </row>
    <row r="198" ht="12.75">
      <c r="A198" s="183"/>
    </row>
    <row r="199" ht="12.75">
      <c r="A199" s="183"/>
    </row>
    <row r="200" ht="12.75">
      <c r="A200" s="183"/>
    </row>
    <row r="201" ht="12.75">
      <c r="A201" s="183"/>
    </row>
    <row r="202" ht="12.75">
      <c r="A202" s="183"/>
    </row>
    <row r="203" ht="12.75">
      <c r="A203" s="183"/>
    </row>
    <row r="204" ht="12.75">
      <c r="A204" s="183"/>
    </row>
    <row r="205" ht="12.75">
      <c r="A205" s="183"/>
    </row>
    <row r="206" ht="12.75">
      <c r="A206" s="183"/>
    </row>
    <row r="207" ht="12.75">
      <c r="A207" s="183"/>
    </row>
    <row r="208" ht="12.75">
      <c r="A208" s="183"/>
    </row>
    <row r="209" ht="12.75">
      <c r="A209" s="183"/>
    </row>
    <row r="210" ht="12.75">
      <c r="A210" s="183"/>
    </row>
    <row r="211" ht="12.75">
      <c r="A211" s="183"/>
    </row>
    <row r="212" ht="12.75">
      <c r="A212" s="183"/>
    </row>
    <row r="213" ht="12.75">
      <c r="A213" s="183"/>
    </row>
    <row r="214" ht="12.75">
      <c r="A214" s="183"/>
    </row>
    <row r="215" ht="12.75">
      <c r="A215" s="183"/>
    </row>
    <row r="216" ht="12.75">
      <c r="A216" s="183"/>
    </row>
    <row r="217" ht="12.75">
      <c r="A217" s="183"/>
    </row>
    <row r="218" ht="12.75">
      <c r="A218" s="183"/>
    </row>
    <row r="219" ht="12.75">
      <c r="A219" s="183"/>
    </row>
    <row r="220" ht="12.75">
      <c r="A220" s="183"/>
    </row>
    <row r="221" ht="12.75">
      <c r="A221" s="183"/>
    </row>
    <row r="222" ht="12.75">
      <c r="A222" s="183"/>
    </row>
    <row r="223" ht="12.75">
      <c r="A223" s="183"/>
    </row>
    <row r="224" ht="12.75">
      <c r="A224" s="183"/>
    </row>
    <row r="225" ht="12.75">
      <c r="A225" s="183"/>
    </row>
    <row r="226" ht="12.75">
      <c r="A226" s="183"/>
    </row>
    <row r="227" ht="12.75">
      <c r="A227" s="183"/>
    </row>
    <row r="228" ht="12.75">
      <c r="A228" s="183"/>
    </row>
    <row r="229" ht="12.75">
      <c r="A229" s="183"/>
    </row>
    <row r="230" ht="12.75">
      <c r="A230" s="183"/>
    </row>
    <row r="231" ht="12.75">
      <c r="A231" s="183"/>
    </row>
    <row r="232" ht="12.75">
      <c r="A232" s="183"/>
    </row>
    <row r="233" ht="12.75">
      <c r="A233" s="183"/>
    </row>
    <row r="234" ht="12.75">
      <c r="A234" s="183"/>
    </row>
    <row r="235" ht="12.75">
      <c r="A235" s="183"/>
    </row>
    <row r="236" ht="12.75">
      <c r="A236" s="183"/>
    </row>
    <row r="237" ht="12.75">
      <c r="A237" s="183"/>
    </row>
    <row r="238" ht="12.75">
      <c r="A238" s="183"/>
    </row>
    <row r="239" ht="12.75">
      <c r="A239" s="183"/>
    </row>
    <row r="240" ht="12.75">
      <c r="A240" s="183"/>
    </row>
    <row r="241" ht="12.75">
      <c r="A241" s="183"/>
    </row>
    <row r="242" ht="12.75">
      <c r="A242" s="183"/>
    </row>
    <row r="243" ht="12.75">
      <c r="A243" s="183"/>
    </row>
    <row r="244" ht="12.75">
      <c r="A244" s="183"/>
    </row>
    <row r="245" ht="12.75">
      <c r="A245" s="183"/>
    </row>
    <row r="246" ht="12.75">
      <c r="A246" s="183"/>
    </row>
    <row r="247" ht="12.75">
      <c r="A247" s="183"/>
    </row>
    <row r="248" ht="12.75">
      <c r="A248" s="183"/>
    </row>
    <row r="249" ht="12.75">
      <c r="A249" s="183"/>
    </row>
    <row r="250" ht="12.75">
      <c r="A250" s="183"/>
    </row>
    <row r="251" ht="12.75">
      <c r="A251" s="183"/>
    </row>
    <row r="252" ht="12.75">
      <c r="A252" s="183"/>
    </row>
    <row r="253" ht="12.75">
      <c r="A253" s="183"/>
    </row>
    <row r="254" ht="12.75">
      <c r="A254" s="183"/>
    </row>
    <row r="255" ht="12.75">
      <c r="A255" s="183"/>
    </row>
    <row r="256" ht="12.75">
      <c r="A256" s="183"/>
    </row>
    <row r="257" ht="12.75">
      <c r="A257" s="183"/>
    </row>
    <row r="258" ht="12.75">
      <c r="A258" s="183"/>
    </row>
    <row r="259" ht="12.75">
      <c r="A259" s="183"/>
    </row>
    <row r="260" ht="12.75">
      <c r="A260" s="183"/>
    </row>
    <row r="261" ht="12.75">
      <c r="A261" s="183"/>
    </row>
  </sheetData>
  <mergeCells count="2">
    <mergeCell ref="D167:F167"/>
    <mergeCell ref="H167:J167"/>
  </mergeCells>
  <printOptions horizontalCentered="1"/>
  <pageMargins left="0.748031496062992" right="0.748031496062992" top="0.38" bottom="0.73" header="0.17" footer="0.511811023622047"/>
  <pageSetup fitToHeight="2" horizontalDpi="600" verticalDpi="600" orientation="portrait" paperSize="9" scale="80" r:id="rId1"/>
  <rowBreaks count="2" manualBreakCount="2">
    <brk id="67" max="10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 Goodyear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Bina Goodyear Berhad</dc:creator>
  <cp:keywords/>
  <dc:description/>
  <cp:lastModifiedBy>hwteh</cp:lastModifiedBy>
  <cp:lastPrinted>2006-05-19T08:07:45Z</cp:lastPrinted>
  <dcterms:created xsi:type="dcterms:W3CDTF">1999-07-21T06:37:07Z</dcterms:created>
  <dcterms:modified xsi:type="dcterms:W3CDTF">2006-05-31T02:27:24Z</dcterms:modified>
  <cp:category/>
  <cp:version/>
  <cp:contentType/>
  <cp:contentStatus/>
</cp:coreProperties>
</file>